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brusAndrea\Desktop\"/>
    </mc:Choice>
  </mc:AlternateContent>
  <bookViews>
    <workbookView xWindow="0" yWindow="0" windowWidth="20490" windowHeight="7800" tabRatio="500"/>
  </bookViews>
  <sheets>
    <sheet name="Uj tanterv" sheetId="1" r:id="rId1"/>
    <sheet name="valtozasi naplo" sheetId="2" r:id="rId2"/>
  </sheets>
  <definedNames>
    <definedName name="_xlnm._FilterDatabase" localSheetId="0">'Uj tanterv'!$A$1:$O$161</definedName>
    <definedName name="e" localSheetId="0">'Uj tanterv'!$A$1:$O$173</definedName>
    <definedName name="Excel_BuiltIn__FilterDatabase" localSheetId="0">'Uj tanterv'!$A$7:$O$173</definedName>
    <definedName name="_xlnm.Print_Area" localSheetId="0">'Uj tanterv'!$A$1:$O$173</definedName>
    <definedName name="Print_Area_0" localSheetId="0">'Uj tanterv'!$A$1:$O$173</definedName>
    <definedName name="Print_Area_0_0" localSheetId="0">'Uj tanterv'!$A$1:$O$173</definedName>
    <definedName name="Print_Area_0_0_0" localSheetId="0">'Uj tanterv'!$A$1:$O$173</definedName>
    <definedName name="Print_Area_0_0_0_0" localSheetId="0">'Uj tanterv'!$A$1:$O$173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66" i="1" l="1"/>
  <c r="S164" i="1"/>
  <c r="S163" i="1"/>
  <c r="S161" i="1"/>
  <c r="S160" i="1"/>
  <c r="S159" i="1"/>
  <c r="S157" i="1"/>
  <c r="S156" i="1"/>
  <c r="S155" i="1"/>
  <c r="S154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38" i="1"/>
  <c r="S137" i="1"/>
  <c r="S136" i="1"/>
  <c r="S131" i="1"/>
  <c r="S130" i="1"/>
  <c r="S129" i="1"/>
  <c r="S128" i="1"/>
  <c r="S125" i="1"/>
  <c r="S124" i="1"/>
  <c r="S123" i="1"/>
  <c r="S122" i="1"/>
  <c r="S121" i="1"/>
  <c r="S120" i="1"/>
  <c r="S119" i="1"/>
  <c r="J116" i="1"/>
  <c r="I116" i="1"/>
  <c r="H116" i="1"/>
  <c r="S115" i="1"/>
  <c r="S114" i="1"/>
  <c r="S113" i="1"/>
  <c r="S112" i="1"/>
  <c r="S110" i="1"/>
  <c r="S109" i="1"/>
  <c r="S108" i="1"/>
  <c r="S104" i="1"/>
  <c r="S103" i="1"/>
  <c r="S102" i="1"/>
  <c r="S99" i="1"/>
  <c r="S98" i="1"/>
  <c r="S97" i="1"/>
  <c r="S96" i="1"/>
  <c r="S95" i="1"/>
  <c r="S94" i="1"/>
  <c r="S93" i="1"/>
  <c r="S92" i="1"/>
  <c r="S91" i="1"/>
  <c r="S90" i="1"/>
  <c r="S89" i="1"/>
  <c r="S88" i="1"/>
  <c r="J86" i="1"/>
  <c r="I86" i="1"/>
  <c r="H86" i="1"/>
  <c r="S84" i="1"/>
  <c r="S83" i="1"/>
  <c r="S81" i="1"/>
  <c r="S80" i="1"/>
  <c r="S79" i="1"/>
  <c r="S63" i="1"/>
  <c r="J56" i="1"/>
  <c r="I56" i="1"/>
  <c r="H56" i="1"/>
  <c r="G56" i="1"/>
  <c r="F56" i="1"/>
  <c r="E56" i="1"/>
  <c r="D54" i="1"/>
  <c r="S51" i="1"/>
  <c r="S50" i="1"/>
  <c r="S49" i="1"/>
  <c r="S48" i="1"/>
  <c r="S47" i="1"/>
  <c r="S46" i="1"/>
  <c r="S45" i="1"/>
  <c r="S44" i="1"/>
  <c r="S43" i="1"/>
  <c r="S42" i="1"/>
  <c r="S41" i="1"/>
  <c r="D40" i="1"/>
  <c r="S39" i="1"/>
  <c r="S38" i="1"/>
  <c r="A37" i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S36" i="1"/>
  <c r="S35" i="1"/>
  <c r="S34" i="1"/>
  <c r="S32" i="1"/>
  <c r="S31" i="1"/>
  <c r="S29" i="1"/>
  <c r="S28" i="1"/>
  <c r="S27" i="1"/>
  <c r="S26" i="1"/>
  <c r="D23" i="1"/>
  <c r="S11" i="1"/>
  <c r="S10" i="1"/>
  <c r="A10" i="1"/>
  <c r="A11" i="1" s="1"/>
  <c r="A12" i="1" s="1"/>
  <c r="A13" i="1" s="1"/>
  <c r="A15" i="1" s="1"/>
  <c r="A16" i="1" s="1"/>
  <c r="A17" i="1" s="1"/>
  <c r="D8" i="1"/>
  <c r="A18" i="1" l="1"/>
  <c r="A19" i="1" s="1"/>
  <c r="A20" i="1" s="1"/>
  <c r="A21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K56" i="1"/>
  <c r="A55" i="1"/>
  <c r="A61" i="1" s="1"/>
  <c r="A62" i="1" s="1"/>
  <c r="A63" i="1" s="1"/>
  <c r="A64" i="1" s="1"/>
  <c r="A70" i="1" s="1"/>
  <c r="A71" i="1" l="1"/>
  <c r="A72" i="1"/>
  <c r="A73" i="1" s="1"/>
  <c r="A74" i="1" s="1"/>
  <c r="A75" i="1" s="1"/>
  <c r="A76" i="1" s="1"/>
  <c r="A79" i="1" s="1"/>
  <c r="A80" i="1" s="1"/>
  <c r="A81" i="1" s="1"/>
  <c r="A83" i="1" s="1"/>
  <c r="A84" i="1" s="1"/>
  <c r="A85" i="1" s="1"/>
  <c r="A86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8" i="1" s="1"/>
  <c r="A109" i="1" s="1"/>
  <c r="A110" i="1" s="1"/>
  <c r="A112" i="1" s="1"/>
  <c r="A113" i="1" s="1"/>
  <c r="A114" i="1" s="1"/>
  <c r="A115" i="1" s="1"/>
  <c r="A116" i="1" s="1"/>
  <c r="A119" i="1" s="1"/>
  <c r="A120" i="1" s="1"/>
  <c r="A121" i="1" s="1"/>
  <c r="A122" i="1" s="1"/>
  <c r="A123" i="1" s="1"/>
  <c r="A124" i="1" s="1"/>
  <c r="A125" i="1" s="1"/>
  <c r="A128" i="1" s="1"/>
  <c r="A129" i="1" s="1"/>
  <c r="A130" i="1" s="1"/>
  <c r="A131" i="1" s="1"/>
  <c r="A133" i="1" s="1"/>
  <c r="A134" i="1" s="1"/>
  <c r="A135" i="1" s="1"/>
  <c r="A136" i="1" s="1"/>
  <c r="A137" i="1" s="1"/>
  <c r="A138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4" i="1" s="1"/>
  <c r="A155" i="1" s="1"/>
  <c r="A156" i="1" s="1"/>
  <c r="A157" i="1" s="1"/>
  <c r="A159" i="1" s="1"/>
  <c r="A160" i="1" s="1"/>
  <c r="A161" i="1" s="1"/>
</calcChain>
</file>

<file path=xl/sharedStrings.xml><?xml version="1.0" encoding="utf-8"?>
<sst xmlns="http://schemas.openxmlformats.org/spreadsheetml/2006/main" count="1150" uniqueCount="610">
  <si>
    <t>A 2018 szeptemberében és azt követően induló évfolyamok Fizika BSc mintatanterve</t>
  </si>
  <si>
    <t>Jelmagyarázat:</t>
  </si>
  <si>
    <t>Tárgytípus: K - kötelező, KV - kötelezően választható, SZV - szabadon választható, KR - kritérium.</t>
  </si>
  <si>
    <t>Követelmény: v - vizsga, f - félévközi jegy, a - aláírás.</t>
  </si>
  <si>
    <t>Az Óra/kredit jelölés (pl. 4/2/0/e/7) jelentése: az első három szám az előadás/gyakorlat/laboratórium heti óraszáma, ezt követi a követelmény, majd a tárgy kreditértéke.</t>
  </si>
  <si>
    <t>Tárgynév, tárgykód, tárgytípus</t>
  </si>
  <si>
    <t>Szemeszter</t>
  </si>
  <si>
    <t>Óra/kredit</t>
  </si>
  <si>
    <t>Nyelv</t>
  </si>
  <si>
    <t>Előkövetelmények</t>
  </si>
  <si>
    <t>linkek</t>
  </si>
  <si>
    <t>angol név</t>
  </si>
  <si>
    <t>megjegyzés</t>
  </si>
  <si>
    <t>Erasmusos szint</t>
  </si>
  <si>
    <t>Alapozó ismeretek</t>
  </si>
  <si>
    <t>Számítási módszerek a fizikában 1</t>
  </si>
  <si>
    <t>BMETE92AF51</t>
  </si>
  <si>
    <t>K</t>
  </si>
  <si>
    <t>4/2/0/v/7</t>
  </si>
  <si>
    <t>hu</t>
  </si>
  <si>
    <t>Mathematical Methods in Physics 1</t>
  </si>
  <si>
    <t>Számítási módszerek a fizikában 2</t>
  </si>
  <si>
    <t>BMETE15AF52</t>
  </si>
  <si>
    <t>SzámMódFiz1</t>
  </si>
  <si>
    <t>Analfiz</t>
  </si>
  <si>
    <t>MatIsmFelm</t>
  </si>
  <si>
    <t>https://physics.bme.hu/BMETE15AF52_kov</t>
  </si>
  <si>
    <t>Mathematical Methods in Physics 2</t>
  </si>
  <si>
    <t>Modern matematikai módszerek a fizikában</t>
  </si>
  <si>
    <t>BMETE15AF53</t>
  </si>
  <si>
    <t>2/2/0/f/5</t>
  </si>
  <si>
    <t>SzámMódFiz2</t>
  </si>
  <si>
    <t>TöbbVáltAnal</t>
  </si>
  <si>
    <t>https://physics.bme.hu/BMETE15AF53_kov</t>
  </si>
  <si>
    <t>Modern Mathematical Methods in Physics</t>
  </si>
  <si>
    <t>Programozás</t>
  </si>
  <si>
    <t>BMEVIEEA024</t>
  </si>
  <si>
    <t>2/0/2/f/4</t>
  </si>
  <si>
    <t>https://portal.vik.bme.hu/kepzes/targyak/VIEEA024/   https://www.eet.bme.hu/~kohari/vieea024/</t>
  </si>
  <si>
    <t>Programming</t>
  </si>
  <si>
    <t>Programozás 2</t>
  </si>
  <si>
    <t>BMEVIEEA026</t>
  </si>
  <si>
    <t>https://portal.vik.bme.hu/kepzes/targyak/VIEEA026/   https://www.eet.bme.hu/~kohari/vieea026/</t>
  </si>
  <si>
    <t>Programming 2</t>
  </si>
  <si>
    <t>Kötelezően választható közismereti tárgy*</t>
  </si>
  <si>
    <t>Menedzsment és vállalkozásgazdaságtan</t>
  </si>
  <si>
    <t>BMEGT20A003</t>
  </si>
  <si>
    <t>KV</t>
  </si>
  <si>
    <t>2/0/0/f/2</t>
  </si>
  <si>
    <t>Management and Business Economics</t>
  </si>
  <si>
    <t>Közgazdaságtan</t>
  </si>
  <si>
    <t>BMEGT30A002</t>
  </si>
  <si>
    <t>Economics</t>
  </si>
  <si>
    <t>0/2/0/f/2</t>
  </si>
  <si>
    <t>en</t>
  </si>
  <si>
    <t>*: A fenti listából összesen 4 kredit közismereti tárgyat kell teljesíteni</t>
  </si>
  <si>
    <t>Szakmai törzsanyag</t>
  </si>
  <si>
    <t>Kísérleti fizika 1</t>
  </si>
  <si>
    <t>BMETE11AF42</t>
  </si>
  <si>
    <t>4/0/0/v/5</t>
  </si>
  <si>
    <t>https://physics.bme.hu/BMETE11AF42_kov</t>
  </si>
  <si>
    <t>Experimental Physics 1</t>
  </si>
  <si>
    <t>Kísérleti fizika gyakorlat 1</t>
  </si>
  <si>
    <t>BMETE11AF43</t>
  </si>
  <si>
    <t>0/2/0/f/3</t>
  </si>
  <si>
    <t>https://physics.bme.hu/BMETE11AF43_kov</t>
  </si>
  <si>
    <t>Practical Course in Experimental Physics 1</t>
  </si>
  <si>
    <t>Kísérleti fizika 2 </t>
  </si>
  <si>
    <t>BMETE12AF46</t>
  </si>
  <si>
    <t>FizIsmFelm</t>
  </si>
  <si>
    <t>Gyenge: KisFiz1</t>
  </si>
  <si>
    <t>https://physics.bme.hu/BMETE12AF46_kov</t>
  </si>
  <si>
    <t>Experimental Physics 2</t>
  </si>
  <si>
    <t>Kísérleti fizika gyakorlat 2</t>
  </si>
  <si>
    <t>BMETE12AF47</t>
  </si>
  <si>
    <t>https://physics.bme.hu/BMETE12AF47_kov</t>
  </si>
  <si>
    <t>Practical Course in Experimental Physics 2</t>
  </si>
  <si>
    <t>Kísérleti fizika 3</t>
  </si>
  <si>
    <t>BMETE11AF46</t>
  </si>
  <si>
    <t>2/2/0/v/5</t>
  </si>
  <si>
    <t>KisFiz1</t>
  </si>
  <si>
    <t>Gyenge: KisFiz2</t>
  </si>
  <si>
    <t>https://physics.bme.hu/BMETE11AF46_kov</t>
  </si>
  <si>
    <t>Experimental Physics 3</t>
  </si>
  <si>
    <t>Kísérleti magfizika</t>
  </si>
  <si>
    <t>BMETE80AF43</t>
  </si>
  <si>
    <t>2/1/0/f/3</t>
  </si>
  <si>
    <t>https://oktatok.reak.bme.hu/kdp/kiserleti-magfizika/</t>
  </si>
  <si>
    <t>Experimental Nuclear Physics</t>
  </si>
  <si>
    <t>kisfiz3 szintje</t>
  </si>
  <si>
    <t>Bevezető laboratórium</t>
  </si>
  <si>
    <t>BMETE11AF44</t>
  </si>
  <si>
    <t>0/0/2/f/3</t>
  </si>
  <si>
    <t>https://physics.bme.hu/BMETE11AF44_kov</t>
  </si>
  <si>
    <t>Introductory Laboratory Exercises</t>
  </si>
  <si>
    <t>Fizika laboratórium 1</t>
  </si>
  <si>
    <t>BMETE11AF28</t>
  </si>
  <si>
    <t>0/0/3/f/4</t>
  </si>
  <si>
    <t>BevLab</t>
  </si>
  <si>
    <t>https://physics.bme.hu/BMETE11AF28_kov</t>
  </si>
  <si>
    <t>Laboratory Exercises in Physics 1</t>
  </si>
  <si>
    <t>Fizika laboratórium 2</t>
  </si>
  <si>
    <t>BMETE11AF45</t>
  </si>
  <si>
    <t>0/0/3/f/5</t>
  </si>
  <si>
    <t>FizLab1</t>
  </si>
  <si>
    <t>https://physics.bme.hu/BMETE11AF45_kov</t>
  </si>
  <si>
    <t>Laboratory Exercises in Physics 2</t>
  </si>
  <si>
    <t>Analízis fizikusoknak</t>
  </si>
  <si>
    <t>BMETE93AF20</t>
  </si>
  <si>
    <t>http://math.bme.hu/~knagy/oktatas/</t>
  </si>
  <si>
    <t>Calculus for Physicists</t>
  </si>
  <si>
    <t>akkreditációs oldalon más angol név</t>
  </si>
  <si>
    <t>Többváltozós analízis fizikusoknak</t>
  </si>
  <si>
    <t>BMETE93AF21</t>
  </si>
  <si>
    <t>AnalFiz</t>
  </si>
  <si>
    <t>Multivariable Calculus for Physicists</t>
  </si>
  <si>
    <t>Valószínűségszámítás fizikusoknak</t>
  </si>
  <si>
    <t>BMETE95AF00</t>
  </si>
  <si>
    <t>2/2/0/v/4</t>
  </si>
  <si>
    <t>http://math.bme.hu/~pet/oktatas.html</t>
  </si>
  <si>
    <t>Probability Theory for Physicists</t>
  </si>
  <si>
    <t>Numerikus számítások fizikusoknak</t>
  </si>
  <si>
    <t>BMETE92AF01</t>
  </si>
  <si>
    <t>0/0/2/f/2</t>
  </si>
  <si>
    <t>https://sites.google.com/view/numszamfizikusoknak/</t>
  </si>
  <si>
    <t>Numerical Methods for Physicists</t>
  </si>
  <si>
    <t>Méréstechnika</t>
  </si>
  <si>
    <t>BMETE11AF30</t>
  </si>
  <si>
    <t>2/0/0/v/2</t>
  </si>
  <si>
    <t>https://physics.bme.hu/BMETE11AF30_kov</t>
  </si>
  <si>
    <t>Measurement Techniques</t>
  </si>
  <si>
    <t>Elektronika</t>
  </si>
  <si>
    <t>BMETE12AF27</t>
  </si>
  <si>
    <t>KisFiz2</t>
  </si>
  <si>
    <t>https://physics.bme.hu/BMETE12AF27_kov</t>
  </si>
  <si>
    <t>Electronics</t>
  </si>
  <si>
    <t>Elektronika laboratórium</t>
  </si>
  <si>
    <t>BMETE80AF03</t>
  </si>
  <si>
    <t>https://oktatok.reak.bme.hu/farkas/elektronika-laboratorium/    http://www.reak.bme.hu/hallgatoknak/fizika-bsc/fizika-bsc-targylista/elektronika-laboratorium-bmete80af03.html</t>
  </si>
  <si>
    <t>Electronics Laboratory</t>
  </si>
  <si>
    <t>Differenciált szakmai ismeretek</t>
  </si>
  <si>
    <t>Mechanika 1</t>
  </si>
  <si>
    <t>BMETE15AF23</t>
  </si>
  <si>
    <t>Gyenge: SzámMódFiz2</t>
  </si>
  <si>
    <t>https://physics.bme.hu/BMETE15AF23_kov</t>
  </si>
  <si>
    <t>Mechanics 1</t>
  </si>
  <si>
    <t>Mechanika gyakorlat 1</t>
  </si>
  <si>
    <t>BMETE15AF24</t>
  </si>
  <si>
    <t>https://physics.bme.hu/BMETE15AF24_kov</t>
  </si>
  <si>
    <t>Practical Course in Mechanics 1</t>
  </si>
  <si>
    <t>Kvantummechanika 1</t>
  </si>
  <si>
    <t>BMETE15AF49</t>
  </si>
  <si>
    <t>3/0/0/v/3</t>
  </si>
  <si>
    <t>ModMatMód</t>
  </si>
  <si>
    <t>Gyenge: Mechanika1</t>
  </si>
  <si>
    <t>https://physics.bme.hu/BMETE15AF49_kov</t>
  </si>
  <si>
    <t>Quantum Mechanics 1</t>
  </si>
  <si>
    <t>Kvantummechanika gyakorlat 1</t>
  </si>
  <si>
    <t>BMETE15AF28</t>
  </si>
  <si>
    <t>https://physics.bme.hu/BMETE15AF28_kov</t>
  </si>
  <si>
    <t>Practical Course in Quantum Mechanics 1</t>
  </si>
  <si>
    <t>Elektrodinamika 1</t>
  </si>
  <si>
    <t>BMETE15AF25</t>
  </si>
  <si>
    <t>https://physics.bme.hu/BMETE15AF25_kov</t>
  </si>
  <si>
    <t>Electrodynamics 1</t>
  </si>
  <si>
    <t>Elektrodinamika gyakorlat 1</t>
  </si>
  <si>
    <t>BMETE15AF26</t>
  </si>
  <si>
    <t>https://physics.bme.hu/BMETE15AF26_kov</t>
  </si>
  <si>
    <t>Practical Course in Electrodynamics 1</t>
  </si>
  <si>
    <t>Optika</t>
  </si>
  <si>
    <t>BMETE12AF35</t>
  </si>
  <si>
    <t>https://physics.bme.hu/BMETE12AF35_kov</t>
  </si>
  <si>
    <t>Optics</t>
  </si>
  <si>
    <t>Szilárdtestfizika alapjai</t>
  </si>
  <si>
    <t>BMETE11AF05</t>
  </si>
  <si>
    <t>hu/en</t>
  </si>
  <si>
    <t>Gyenge: Kvantum1</t>
  </si>
  <si>
    <t>https://physics.bme.hu/BMETE11AF05_kov?language=hu    https://physics.bme.hu/BMETE11AF05_kov?language=en</t>
  </si>
  <si>
    <t>Introduction to Solid State Physics</t>
  </si>
  <si>
    <t>kisfiz3 előkövetelmény az akkreditációs lap szerint</t>
  </si>
  <si>
    <t>Szilárdtestfizika gyakorlat</t>
  </si>
  <si>
    <t>BMETE11AF06</t>
  </si>
  <si>
    <t>https://physics.bme.hu/BMETE11AF06_kov</t>
  </si>
  <si>
    <t>Practical Course in Solid State Physics</t>
  </si>
  <si>
    <t>Statisztikus fizika 1</t>
  </si>
  <si>
    <t>BMETE15AF29</t>
  </si>
  <si>
    <t>KisFiz3</t>
  </si>
  <si>
    <t>ValSzám</t>
  </si>
  <si>
    <t>Kvantum1</t>
  </si>
  <si>
    <t>https://physics.bme.hu/BMETE15AF29_kov</t>
  </si>
  <si>
    <t>Statistical Physics 1</t>
  </si>
  <si>
    <t>Statisztikus fizika gyakorlat 1</t>
  </si>
  <si>
    <t>BMETE15AF30</t>
  </si>
  <si>
    <t>https://physics.bme.hu/BMETE15AF30_kov</t>
  </si>
  <si>
    <t>Practical Course in Statistical Physics 1</t>
  </si>
  <si>
    <t>Szakirány tárgyak</t>
  </si>
  <si>
    <t>K/KV</t>
  </si>
  <si>
    <t>Szakdolgozat-készítés</t>
  </si>
  <si>
    <t>BMETE15AF11</t>
  </si>
  <si>
    <t>0/0/10/f/10</t>
  </si>
  <si>
    <t>&gt;= 120 kredit</t>
  </si>
  <si>
    <t>https://physics.bme.hu/BMETE15AF11_kov</t>
  </si>
  <si>
    <t>ennyi kredit kell a felvételhez</t>
  </si>
  <si>
    <t>Szabadon választható tárgyak</t>
  </si>
  <si>
    <t>SZV</t>
  </si>
  <si>
    <t>Összkredit:</t>
  </si>
  <si>
    <t>Kontaktóra**</t>
  </si>
  <si>
    <t>Vizsgák**</t>
  </si>
  <si>
    <t>** A tipikus választás mellett becsült érték.</t>
  </si>
  <si>
    <t>Kritériumtárgy</t>
  </si>
  <si>
    <t>Matematika ismeretfelmérés</t>
  </si>
  <si>
    <t>BMETE15AF50</t>
  </si>
  <si>
    <t>KR</t>
  </si>
  <si>
    <t>0/0/0/a/0</t>
  </si>
  <si>
    <t>https://physics.bme.hu/BMETE15AF50_kov</t>
  </si>
  <si>
    <t>Preliminary Test in Mathematics</t>
  </si>
  <si>
    <t>Fizika ismeretfelmérés</t>
  </si>
  <si>
    <t>BMETE11AF50</t>
  </si>
  <si>
    <t>https://physics.bme.hu/BMETE11AF50_kov</t>
  </si>
  <si>
    <t>Preliminary Test in Physics</t>
  </si>
  <si>
    <t>Kísérleti fizika szigorlat</t>
  </si>
  <si>
    <t>BMETE13AF11</t>
  </si>
  <si>
    <t>0/0/0/s/0</t>
  </si>
  <si>
    <t>KisMagfiz</t>
  </si>
  <si>
    <t>https://physics.bme.hu/BMETE13AF11_kov</t>
  </si>
  <si>
    <t>Comprehensive Examination in Experimental Physics</t>
  </si>
  <si>
    <t>Testnevelés</t>
  </si>
  <si>
    <t>0/2/0/a/0</t>
  </si>
  <si>
    <t>Sport</t>
  </si>
  <si>
    <t>Nyelvtanulási lehetőség</t>
  </si>
  <si>
    <t>0/4/0/a/0</t>
  </si>
  <si>
    <t>Foreign Language</t>
  </si>
  <si>
    <t>Képzéshez kapcsolódó szabadon választható tárgy</t>
  </si>
  <si>
    <t>Bevezető kalkulus</t>
  </si>
  <si>
    <t>BMETE15AF51</t>
  </si>
  <si>
    <t>0/3/0/f/3</t>
  </si>
  <si>
    <t>https://physics.bme.hu/BMETE15AF51_kov</t>
  </si>
  <si>
    <t>Basic Calculus</t>
  </si>
  <si>
    <t>Fizika feladatok megoldása 1</t>
  </si>
  <si>
    <t>BMETE11AF47</t>
  </si>
  <si>
    <t>https://physics.bme.hu/BMETE11AF47_kov</t>
  </si>
  <si>
    <t>Solving Problems in Physics 1</t>
  </si>
  <si>
    <t>Fizika feladatok megoldása 2</t>
  </si>
  <si>
    <t>BMETE12AF44</t>
  </si>
  <si>
    <t>https://physics.bme.hu/BMETE12AF44_kov</t>
  </si>
  <si>
    <t>Solving Problems in Physics 2</t>
  </si>
  <si>
    <t>Fizika feladatok megoldása 3</t>
  </si>
  <si>
    <t>BMETE11AF48</t>
  </si>
  <si>
    <t>https://physics.bme.hu/BMETE11AF48_kov</t>
  </si>
  <si>
    <t>Solving Problems in Physics 3</t>
  </si>
  <si>
    <t>Haladó problémamegoldó szeminárium 1</t>
  </si>
  <si>
    <t>BMETE11AF49</t>
  </si>
  <si>
    <t>https://physics.bme.hu/BMETE11AF49_kov</t>
  </si>
  <si>
    <t>Advanced Problem Solving Seminar 1</t>
  </si>
  <si>
    <t>Haladó problémamegoldó szeminárium 2</t>
  </si>
  <si>
    <t>BMETE12AF45</t>
  </si>
  <si>
    <t>https://physics.bme.hu/BMETE12AF45_kov</t>
  </si>
  <si>
    <t>Advanced Problem Solving Seminar 2</t>
  </si>
  <si>
    <t>Önálló projektmunka</t>
  </si>
  <si>
    <t>BMETE11AF51</t>
  </si>
  <si>
    <t>https://physics.bme.hu/BMETE11AF51_kov?language=hu   https://physics.bme.hu/BMETE11AF51_kov?language=en</t>
  </si>
  <si>
    <t>Research Project</t>
  </si>
  <si>
    <t>Fizikus specializáció</t>
  </si>
  <si>
    <t>Haladó fizika laboratórium 1</t>
  </si>
  <si>
    <t>BMETE11AF32</t>
  </si>
  <si>
    <t>0/0/4/f/5</t>
  </si>
  <si>
    <t>FizLab2</t>
  </si>
  <si>
    <t>https://physics.bme.hu/BMETE11AF32_kov</t>
  </si>
  <si>
    <t>Advanced Laboratory Exercises in Physics 1</t>
  </si>
  <si>
    <t>Haladó fizika laboratórium 2</t>
  </si>
  <si>
    <t>BMETE11AF33</t>
  </si>
  <si>
    <t>https://physics.bme.hu/BMETE11AF33_kov</t>
  </si>
  <si>
    <t>Advanced Laboratory Exercises in Physics 2</t>
  </si>
  <si>
    <t>Kémia</t>
  </si>
  <si>
    <t>BMEVEFKA146</t>
  </si>
  <si>
    <t>http://oktatas.ch.bme.hu/oktatas/konyvek/fizkem/kemia/</t>
  </si>
  <si>
    <t>Chemistry</t>
  </si>
  <si>
    <t>Haladó szilárdtestfizika: 
Az alábbi két tárgy közül választható</t>
  </si>
  <si>
    <t>Elméleti szilárdtestfizika</t>
  </si>
  <si>
    <t>BMETE11AF34</t>
  </si>
  <si>
    <t>SzilFizAlap</t>
  </si>
  <si>
    <t>https://physics.bme.hu/BMETE11AF34_kov</t>
  </si>
  <si>
    <t>Theoretical Solid State Physics</t>
  </si>
  <si>
    <t>Alkalmazott szilárdtestfizika</t>
  </si>
  <si>
    <t>BMETE11AF11</t>
  </si>
  <si>
    <t>https://physics.bme.hu/BMETE11AF11_kov?language=en</t>
  </si>
  <si>
    <t>Applied Solid State Physics</t>
  </si>
  <si>
    <t>Szeminárium</t>
  </si>
  <si>
    <t>BMETE15AF40</t>
  </si>
  <si>
    <t>https://physics.bme.hu/BMETE15AF40_kov</t>
  </si>
  <si>
    <t>Seminar</t>
  </si>
  <si>
    <t>Kötelezően választható tárgyak</t>
  </si>
  <si>
    <t>Mechanika 2</t>
  </si>
  <si>
    <t>BMETE15AF32</t>
  </si>
  <si>
    <t>Mechanika1</t>
  </si>
  <si>
    <t>https://physics.bme.hu/BMETE15AF32_kov?language=en</t>
  </si>
  <si>
    <t>Mechanics 2</t>
  </si>
  <si>
    <t>Mechanika gyakorlat 2</t>
  </si>
  <si>
    <t>BMETE15AF44</t>
  </si>
  <si>
    <t>https://physics.bme.hu/BMETE15AF44_kov?language=en</t>
  </si>
  <si>
    <t>Practical Course in Mechanics 2</t>
  </si>
  <si>
    <t>Kvantummechanika 2</t>
  </si>
  <si>
    <t>BMETE15AF36</t>
  </si>
  <si>
    <t>https://physics.bme.hu/BMETE15AF36_kov?language=en</t>
  </si>
  <si>
    <t>Quantum Mechanics 2</t>
  </si>
  <si>
    <t>Kvantummechanika gyakorlat 2</t>
  </si>
  <si>
    <t>BMETE15AF43</t>
  </si>
  <si>
    <t>https://physics.bme.hu/BMETE15AF43_kov?language=en</t>
  </si>
  <si>
    <t>Practical Course in Quantum Mechanics 2</t>
  </si>
  <si>
    <t>Elektrodinamika 2</t>
  </si>
  <si>
    <t>BMETE15AF48</t>
  </si>
  <si>
    <t>Eldin1</t>
  </si>
  <si>
    <t>https://physics.bme.hu/BMETE15AF48_kov</t>
  </si>
  <si>
    <t>Electrodynamics 2</t>
  </si>
  <si>
    <t>Csoportelmélet fizikusoknak</t>
  </si>
  <si>
    <t>BMETE11AF40</t>
  </si>
  <si>
    <t>https://physics.bme.hu/BMETE11AF40_kov</t>
  </si>
  <si>
    <t>Group Theory for Physicists</t>
  </si>
  <si>
    <t>Relativitáselmélet</t>
  </si>
  <si>
    <t>BMETE15AF55</t>
  </si>
  <si>
    <t>2/0/0/f/3</t>
  </si>
  <si>
    <t>https://physics.bme.hu/BMETE15AF55_kov?language=en</t>
  </si>
  <si>
    <t>Theory of Relativity</t>
  </si>
  <si>
    <t>Klasszikus és kvantumkáosz</t>
  </si>
  <si>
    <t>BMETE15AF45</t>
  </si>
  <si>
    <t>2/0/0/v/3</t>
  </si>
  <si>
    <t>https://physics.bme.hu/BMETE15AF45_kov?language=en</t>
  </si>
  <si>
    <t>Classical and Quantum Chaos</t>
  </si>
  <si>
    <t>Fizikai kémia</t>
  </si>
  <si>
    <t>BMEVEFKA147</t>
  </si>
  <si>
    <t>Physical Chemistry</t>
  </si>
  <si>
    <t>Áramlástan</t>
  </si>
  <si>
    <t>BMEGEÁTAF11</t>
  </si>
  <si>
    <t>http://www.ara.bme.hu/oktatas/tantargy/NEPTUN/BMEGEATAF11/</t>
  </si>
  <si>
    <t>Fluid Mechanics</t>
  </si>
  <si>
    <t>A méréskiértékelés matematikai módszerei</t>
  </si>
  <si>
    <t>BMETE80AF38</t>
  </si>
  <si>
    <t>https://oktatok.reak.bme.hu/kdp/mermatmod/</t>
  </si>
  <si>
    <t>Introduction to Experimental Data Handling</t>
  </si>
  <si>
    <t>Műszaki és fizikai problémák számítógépes megoldása</t>
  </si>
  <si>
    <t>BMETE11AF41</t>
  </si>
  <si>
    <t>NumSzám</t>
  </si>
  <si>
    <t>https://physics.bme.hu/BMETE11AF41_kov</t>
  </si>
  <si>
    <t>Computer Solution of Technical and Physical Problems</t>
  </si>
  <si>
    <t>Számítógépes mérésvezérlés</t>
  </si>
  <si>
    <t>BMETE11AF38</t>
  </si>
  <si>
    <t>https://physics.bme.hu/BMETE11AF38_kov</t>
  </si>
  <si>
    <t>Computer Controlled Measurements</t>
  </si>
  <si>
    <t>Számítógépes mérésvezérlés projektmunka LabVIEW környezetben</t>
  </si>
  <si>
    <t>BMETE11AF39</t>
  </si>
  <si>
    <t>https://physics.bme.hu/BMETE11AF39_kov?language=en</t>
  </si>
  <si>
    <t>Measurement Control Project Work in LabVIEW Environment</t>
  </si>
  <si>
    <t>Haladó fizika laboratórium 3</t>
  </si>
  <si>
    <t>BMETE12AF21</t>
  </si>
  <si>
    <t>https://physics.bme.hu/BMETE12AF21_kov</t>
  </si>
  <si>
    <t>Advanced Laboratory Exercises in Physics 3</t>
  </si>
  <si>
    <r>
      <rPr>
        <i/>
        <sz val="14"/>
        <color rgb="FF000000"/>
        <rFont val="Calibri"/>
        <family val="2"/>
        <charset val="238"/>
      </rPr>
      <t>Kvantuminformatika</t>
    </r>
    <r>
      <rPr>
        <i/>
        <vertAlign val="superscript"/>
        <sz val="14"/>
        <color rgb="FF000000"/>
        <rFont val="Calibri"/>
        <family val="2"/>
        <charset val="238"/>
      </rPr>
      <t>#</t>
    </r>
  </si>
  <si>
    <t>BMETE11MF42</t>
  </si>
  <si>
    <t>https://physics.bme.hu/BMETE11MF42_kov?language=en</t>
  </si>
  <si>
    <t>Quantum Information Processing</t>
  </si>
  <si>
    <t>Tudományos programozás</t>
  </si>
  <si>
    <t>BMETE15AF54</t>
  </si>
  <si>
    <t>1/0/2/f/4</t>
  </si>
  <si>
    <t>https://physics.bme.hu/BMETE15AF54_kov</t>
  </si>
  <si>
    <t>Scientific Programming</t>
  </si>
  <si>
    <t>#: MSc képzés tárgya, BSc-ben felvehető.</t>
  </si>
  <si>
    <t>Alkalmazott fizika specializáció</t>
  </si>
  <si>
    <t>Haladó fizika laboratórium 1</t>
  </si>
  <si>
    <t>Haladó fizika laboratórium 3</t>
  </si>
  <si>
    <t>Anyagtudomány tárgycsoport</t>
  </si>
  <si>
    <t>Spektroszkópia</t>
  </si>
  <si>
    <t>BMETE12AF48</t>
  </si>
  <si>
    <t>https://physics.bme.hu/BMETE12AF48_kov</t>
  </si>
  <si>
    <t>Spectroscopy</t>
  </si>
  <si>
    <r>
      <rPr>
        <i/>
        <sz val="14"/>
        <color rgb="FF000000"/>
        <rFont val="Calibri"/>
        <family val="2"/>
        <charset val="1"/>
      </rPr>
      <t>Korszerű félvezető eszközök</t>
    </r>
    <r>
      <rPr>
        <i/>
        <vertAlign val="superscript"/>
        <sz val="14"/>
        <color rgb="FF000000"/>
        <rFont val="Calibri"/>
        <family val="2"/>
        <charset val="1"/>
      </rPr>
      <t>#</t>
    </r>
  </si>
  <si>
    <t>BMETE11MF52</t>
  </si>
  <si>
    <t>SzilfizAlap</t>
  </si>
  <si>
    <t>https://physics.bme.hu/BMETE11MF52_kov?language=en</t>
  </si>
  <si>
    <t>Advanced Semiconductor Devices</t>
  </si>
  <si>
    <t>Mikro- és nanotechnológiák</t>
  </si>
  <si>
    <t>BMETE12AF33</t>
  </si>
  <si>
    <t>https://physics.bme.hu/BMETE12AF33_kov</t>
  </si>
  <si>
    <t>Microtechnology and Nanotechnology</t>
  </si>
  <si>
    <t>kisfiz3, szilfizalap</t>
  </si>
  <si>
    <t>Vákuumfizika</t>
  </si>
  <si>
    <t>BMETE12AF43</t>
  </si>
  <si>
    <t>https://physics.bme.hu/BMETE12AF43_kov</t>
  </si>
  <si>
    <t>Physics of Vacuum</t>
  </si>
  <si>
    <t xml:space="preserve">kisfiz3 </t>
  </si>
  <si>
    <t>Az anyagtudomány alapjai és alkalmazásai</t>
  </si>
  <si>
    <t>BMETE12AF31</t>
  </si>
  <si>
    <t>https://physics.bme.hu/BMETE12AF31_kov</t>
  </si>
  <si>
    <t>Fundaments and Applications of Materials Science</t>
  </si>
  <si>
    <t>A felületfizika alapjai</t>
  </si>
  <si>
    <t>BMETE12AF32</t>
  </si>
  <si>
    <t>https://physics.bme.hu/BMETE12AF32_kov</t>
  </si>
  <si>
    <t>Introduction to Surface Physics</t>
  </si>
  <si>
    <t>Elméleti fizika tárgycsoport</t>
  </si>
  <si>
    <t>Informatika-fizika tárgycsoport</t>
  </si>
  <si>
    <t>Monte Carlo módszerek</t>
  </si>
  <si>
    <t>BMETE80AF45</t>
  </si>
  <si>
    <t>2/1/0/v/4</t>
  </si>
  <si>
    <t>http://www.reak.bme.hu/hallgatoknak/fizikus-msc-nt/fizikus-msc-nt-targylista/monte-carlo-modszerek-bmete80mf41.html</t>
  </si>
  <si>
    <t>Monte Carlo Methods</t>
  </si>
  <si>
    <t>A végeselem modellezés alapjai és alkalmazásai</t>
  </si>
  <si>
    <t>BMETE12AF42</t>
  </si>
  <si>
    <t>https://physics.bme.hu/BMETE12AF42_kov</t>
  </si>
  <si>
    <t>The Fundaments and Applications of Finite Element Modeling</t>
  </si>
  <si>
    <t>számmódfiz2+többváltanal</t>
  </si>
  <si>
    <t>Nukleáris technika tárgycsoport</t>
  </si>
  <si>
    <t>Nukleáris méréstechnika</t>
  </si>
  <si>
    <t>BMETE80AF42</t>
  </si>
  <si>
    <t>http://www.reak.bme.hu/hallgatoknak/fizika-bsc/fizika-bsc-targylista/nuklearis-merestechnika-bmete80af05.html</t>
  </si>
  <si>
    <t>Nuclear Measurement Techniques</t>
  </si>
  <si>
    <t>kismagfiz+méréstech</t>
  </si>
  <si>
    <t>Fenntartható fejlődés és energetika</t>
  </si>
  <si>
    <t>BMETE80AF06</t>
  </si>
  <si>
    <t>http://www.reak.bme.hu/hallgatoknak/fizika-bsc/fizika-bsc-targylista/fenntarthato-fejlodes-es-energetika-bmete80af06.html</t>
  </si>
  <si>
    <t>Sustainable Development and Energetics</t>
  </si>
  <si>
    <t>kismagfiz</t>
  </si>
  <si>
    <t>Sugárvédelem és jogi szabályozása</t>
  </si>
  <si>
    <t>BMETE80AF24</t>
  </si>
  <si>
    <t>http://www.reak.bme.hu/hallgatoknak/fizika-bsc/fizika-bsc-targylista/sugarvedelem-es-jogi-szabalyozasa-bmete80af24.html</t>
  </si>
  <si>
    <t>Radiation Protection and its Regulatory Issues</t>
  </si>
  <si>
    <t>Atomerőművek termohidraulikája</t>
  </si>
  <si>
    <t>BMETE80AF31</t>
  </si>
  <si>
    <t>3/1/0/f/5</t>
  </si>
  <si>
    <t>http://www.reak.bme.hu/hallgatoknak/fizika-bsc/fizika-bsc-targylista/atomeromuvek-termohidraulikaja-bmete80af31.html</t>
  </si>
  <si>
    <t>Thermo-hydraulics of Nuclear Power Plants</t>
  </si>
  <si>
    <t>Bevezetés a CFD módszerekbe</t>
  </si>
  <si>
    <t>BMETE80AF37</t>
  </si>
  <si>
    <t>Termohidraulika</t>
  </si>
  <si>
    <t>http://www.reak.bme.hu/hallgatoknak/fizika-bsc/fizika-bsc-targylista/bevezetes-a-cfd-modszerekbe-bmete80af37.html</t>
  </si>
  <si>
    <t>Introduction to CFD Methods</t>
  </si>
  <si>
    <t>Reaktorfizika</t>
  </si>
  <si>
    <t>BMETE80AF33</t>
  </si>
  <si>
    <t>3/1/0/v/5</t>
  </si>
  <si>
    <t>KisMagFiz</t>
  </si>
  <si>
    <t>http://www.reak.bme.hu/hallgatoknak/fizika-bsc/fizika-bsc-targylista/reaktorfizika-bmete80af33.html</t>
  </si>
  <si>
    <t>Reactor Physics</t>
  </si>
  <si>
    <t>Bevezetés a fúziós plazmafizikába</t>
  </si>
  <si>
    <t>BMETE80AF36</t>
  </si>
  <si>
    <t>Introduction to Fusion Plasma Physics</t>
  </si>
  <si>
    <t>akkreditációs témakörök: kísérleti fizika, vektoranalízis; KísFiz1+SzámMódFiz2</t>
  </si>
  <si>
    <t>Nukleáris biztonság</t>
  </si>
  <si>
    <t>BMETE80AF30</t>
  </si>
  <si>
    <t>Nuclear Safety</t>
  </si>
  <si>
    <t>Geofizika alapjai</t>
  </si>
  <si>
    <t>BMETE80AF44</t>
  </si>
  <si>
    <t>http://www.reak.bme.hu/hallgatoknak/fizika-bsc/fizika-bsc-targylista/geofizika-alapjai-bmete80af34.html</t>
  </si>
  <si>
    <t>Introduction to Geophysics</t>
  </si>
  <si>
    <t>34-ről 44-re változott a kód, mert f lett v helyett</t>
  </si>
  <si>
    <t>Radiokémia és nukleáris kémia</t>
  </si>
  <si>
    <t>BMETE80AF32</t>
  </si>
  <si>
    <t>3/0/0/f/4</t>
  </si>
  <si>
    <t>http://www.reak.bme.hu/hallgatoknak/fizika-bsc/fizika-bsc-targylista/radiokemia-es-nuklearis-kemia-bmete80af32.html</t>
  </si>
  <si>
    <t>Radiochemistry and Nuclear Chemistry</t>
  </si>
  <si>
    <t>Radioaktív hulladékok</t>
  </si>
  <si>
    <t>BMETE80AF10</t>
  </si>
  <si>
    <t>SugvédJog</t>
  </si>
  <si>
    <t>http://www.reak.bme.hu/hallgatoknak/fizika-bsc/fizika-bsc-targylista/radioaktiv-hulladekok.html</t>
  </si>
  <si>
    <t>Radioactive Waste Management</t>
  </si>
  <si>
    <t>kismagfiz+sugvédjog</t>
  </si>
  <si>
    <t>Üzemi mérések és diagnosztika</t>
  </si>
  <si>
    <t>BMETE80AF11</t>
  </si>
  <si>
    <t>http://www.reak.bme.hu/hallgatoknak/fizika-bsc/fizika-bsc-targylista/uzemi-meresek-es-diagnosztika-bmete80af11.html</t>
  </si>
  <si>
    <t>Measurement and Diagnostics in Industry</t>
  </si>
  <si>
    <t>Optika és lézerfizika tárgycsoport</t>
  </si>
  <si>
    <t>Lézertechnika</t>
  </si>
  <si>
    <t>BMETE12AF37</t>
  </si>
  <si>
    <t>https://physics.bme.hu/BMETE12AF37_kov</t>
  </si>
  <si>
    <t>Laser Technique</t>
  </si>
  <si>
    <t>Fizikai kísérletek tervezése és építése</t>
  </si>
  <si>
    <t>BMETE12AF41</t>
  </si>
  <si>
    <t>https://physics.bme.hu/BMETE12AF41_kov</t>
  </si>
  <si>
    <t>Planning and Construction of Physical Experiments</t>
  </si>
  <si>
    <t>Mikroszkópia</t>
  </si>
  <si>
    <t>BMETE12AF34</t>
  </si>
  <si>
    <t>https://physics.bme.hu/BMETE12AF34_kov</t>
  </si>
  <si>
    <t>Microscopy</t>
  </si>
  <si>
    <t>Bevezetés az ultragyors impulzusok fizikájába</t>
  </si>
  <si>
    <t>BMETE12AF40</t>
  </si>
  <si>
    <t xml:space="preserve">https://physics.bme.hu/BMETE12AF40_kov </t>
  </si>
  <si>
    <t>Introduction to the Physics of Ultrafast Pulses</t>
  </si>
  <si>
    <t>Orvosi és biofizika tárgycsoport</t>
  </si>
  <si>
    <t>Orvosi képalkotó rendszerek</t>
  </si>
  <si>
    <t>BMETE80AF35</t>
  </si>
  <si>
    <t>NukMérTech</t>
  </si>
  <si>
    <t>http://www.reak.bme.hu/hallgatoknak/fizika-bsc/fizika-bsc-targylista/orvosi-kepalkoto-rendszerek-bmete80af35.html</t>
  </si>
  <si>
    <t>Medical Imaging Systems</t>
  </si>
  <si>
    <t>Biofizika alapjai</t>
  </si>
  <si>
    <t>BMETE12AF38</t>
  </si>
  <si>
    <t>https://physics.bme.hu/BMETE12AF38_kov</t>
  </si>
  <si>
    <t>Foundations of Biophysics</t>
  </si>
  <si>
    <t>régi akkreditációs lap szerint előkövetelmény: Kémia, KísFiz3 (bár a Kémiának a KísFiz3 előkövetelménye, csak a Kémia van számolva)</t>
  </si>
  <si>
    <t>Kémiai és orvosbiológiai méréstechnika</t>
  </si>
  <si>
    <t>BMETE14AF07</t>
  </si>
  <si>
    <t>2/0/2/f/5</t>
  </si>
  <si>
    <t>https://physics.bme.hu/BMETE14AF07_kov</t>
  </si>
  <si>
    <t>Chemical and Biomedical Measurement Techniques</t>
  </si>
  <si>
    <t>Alkalmazott plazmafizika</t>
  </si>
  <si>
    <t>BMETE12AF39</t>
  </si>
  <si>
    <t>https://physics.bme.hu/BMETE12AF39_kov</t>
  </si>
  <si>
    <t>Applied Plasma Physics</t>
  </si>
  <si>
    <t>Válogatott fejezetek a korszerű technológiákból</t>
  </si>
  <si>
    <t>BMETE12AF14</t>
  </si>
  <si>
    <t>https://physics.bme.hu/BMETE12AF14_kov</t>
  </si>
  <si>
    <t>Selected topics in the modern technologies</t>
  </si>
  <si>
    <t>Bevezetés az analóg és digitális elektronikába</t>
  </si>
  <si>
    <t>BMETE80AF28</t>
  </si>
  <si>
    <t>1/0/1/f/2</t>
  </si>
  <si>
    <t>Introduction to analog and digital electronics</t>
  </si>
  <si>
    <t>A kvantumelmélet matematikai alapjai</t>
  </si>
  <si>
    <t>BMETE92AF55</t>
  </si>
  <si>
    <t>Mathematical Foundations of Quantum Theory</t>
  </si>
  <si>
    <t>Többvált</t>
  </si>
  <si>
    <t>dátum</t>
  </si>
  <si>
    <t>név</t>
  </si>
  <si>
    <t>leírás</t>
  </si>
  <si>
    <t>2020. febr. 4.</t>
  </si>
  <si>
    <t>Szász K.</t>
  </si>
  <si>
    <t>anyagtudományi tárgycsoportba bekerült a (85) korszerű félvezető eszközök tárgy (MSc szerint tavaszi, 6. félévre tettem, vizsga/félévközi?)</t>
  </si>
  <si>
    <t>Lézertechnikánál hibás volt a számozás</t>
  </si>
  <si>
    <t>Klasszikus és kvantumkáosz: angol lett</t>
  </si>
  <si>
    <t>Csoportelmélet fizikusoknak: angol lett</t>
  </si>
  <si>
    <t>Számítógépes mérésvez, Labview: angol lett</t>
  </si>
  <si>
    <t>Mechanika2 és Mechanika2 gyak.: angol lett</t>
  </si>
  <si>
    <t>Kommunikációs készségfejlesztés, Műszaki nyelv: a tárgynév mellől a megfelelő helyre írtam, hogy angol</t>
  </si>
  <si>
    <t>Academic English, Spec. szaknyelvi ism.: angol</t>
  </si>
  <si>
    <t>Kvantmech2 és kvantmech2 gyak: angol lett</t>
  </si>
  <si>
    <t>Elektrodinamika 2: angol lett</t>
  </si>
  <si>
    <t>Önálló projektmunka, Tudományos prog.: tárgykód beírva</t>
  </si>
  <si>
    <t>2020. febr. 7.</t>
  </si>
  <si>
    <t>Nyelvek megadva</t>
  </si>
  <si>
    <t>Prog. 1-2: linkek megadva</t>
  </si>
  <si>
    <t>2020. febr. 11.</t>
  </si>
  <si>
    <t>Szabadon választható tárgyakkal kibővítve: Alk. plazmafizika és Válogatott fejezetek a korszerű tech.</t>
  </si>
  <si>
    <t>LabVIEW tárgynál (infromatrika-fizika tcs.) hiányzik a típusa. Az akkreditációs lap szerint SZV, de KV-t írtam, mert a kötvállnál van felsorolva</t>
  </si>
  <si>
    <t>2020. febr. 12.</t>
  </si>
  <si>
    <t>?-es nyelvek: szakdolgozat-készítés, idegen nyelv: üres, fizika fel. megold. 3, önálló projekt, kémia, vákuumfizika, felületfizika alapjai, bev. Fúziós plazmafiz. (en volt előző ősszel a Neptun szerint), lézertechnika, bev. az ultragyors lézerimp.,</t>
  </si>
  <si>
    <t>Kémia és Fizikai kémia tárgykódjaiból kimaradt egy-egy betű</t>
  </si>
  <si>
    <t>Menedzsment: 2019/20as őszi félév órarendje szerint a kód: BMEGT20A003, a Neptun szerint is ez a kód, és nem a BMEGT20A400 (energetikai mérnököknek van); óraszám/kredit átírva</t>
  </si>
  <si>
    <t>Mikro- és makroök.: 2019/20as őszi félév órarendje szerint a kód és a név: BMEGT30A002, Közgazdaságtan; a BMEGT30A410 4 kredites és matematika alapszaké a Neptun szerint; óraszám/kredit átírva</t>
  </si>
  <si>
    <t>2020. febr. 13.</t>
  </si>
  <si>
    <t>információs linkek hozzáadva (ahol ismert, de jó lenne ellenőrizni a tanszékeknek)</t>
  </si>
  <si>
    <t>spec. szaknyelvi: ezzel a kóddal a Neptun szerint utoljára 2015/16/2 félévben ment, de fizika szakosoknak mást nem találok</t>
  </si>
  <si>
    <t>2020. febr. 21.</t>
  </si>
  <si>
    <t>Angol nyelvű címek</t>
  </si>
  <si>
    <t>Monte Carlo módszerek tárgykódja lehet, hogy BMETE80AF45</t>
  </si>
  <si>
    <t>2020. febr. 25.</t>
  </si>
  <si>
    <t>nyelvek átírva en-re: Relat, Kvantum2, Kvantum2Gyak</t>
  </si>
  <si>
    <t>2020. febr. 26.</t>
  </si>
  <si>
    <t>Kémia és Fizikai kémia: nyelv, kémia vizsga nem félévközi,  információs oldal megadva (előadótól)</t>
  </si>
  <si>
    <t>2020. márc. 4.</t>
  </si>
  <si>
    <t>A követelmények alapján számolt pontszámok megadva megjegyzésekkel</t>
  </si>
  <si>
    <t>2020. márc. 9.</t>
  </si>
  <si>
    <t>Kismagfiz nehézdégi száma megadva, ehhez igazítva a nukl. Tech. tárgycsoportban a kérdéses számok</t>
  </si>
  <si>
    <t>2020. márc. 11</t>
  </si>
  <si>
    <t>A Monte Carlo módszerek f-ről v-re változott, így a TE80AF39 helyett TE80AF45 a kód</t>
  </si>
  <si>
    <t xml:space="preserve">2020. márc. 12. </t>
  </si>
  <si>
    <t>Egyes angol nevek nem biztos, hogy az akkreditációs oldalon helyesek (megjegyzés oszlopban jelezve)</t>
  </si>
  <si>
    <t>2020. jún. 4.</t>
  </si>
  <si>
    <t>Testnevelés és idegen nyelv: szemesztereknél nem a kreditek voltak megadva, hanem a kontaktórák</t>
  </si>
  <si>
    <t>2020. jún. 19.</t>
  </si>
  <si>
    <t>Kísérleti magfizika a 3.-ról a 4. szemeszterre került, Elektronika 4.-ről a 3.-ra került</t>
  </si>
  <si>
    <t>2020. aug. 28.</t>
  </si>
  <si>
    <t>Környezetvédelem kicserélve Sugárvédelem és jogi szabályozása c. tárgyra</t>
  </si>
  <si>
    <t>2020. dec. 6.</t>
  </si>
  <si>
    <t>Geofizika alapjai más tárgykódú és v helyett f</t>
  </si>
  <si>
    <t>2020. dec. 12.</t>
  </si>
  <si>
    <t>szabvál: Bevezetés az analóg és digitális elektronikába</t>
  </si>
  <si>
    <t>2021. jan. 27.</t>
  </si>
  <si>
    <t>szabvál: Kvantumelmélet mat. alapjai, kötvál: 80AF10 és 80AF11 bekerült</t>
  </si>
  <si>
    <t xml:space="preserve">ez a régi: https://physics.bme.hu/BMETE92AF51_kov </t>
  </si>
  <si>
    <t>2021. nov. 18.</t>
  </si>
  <si>
    <t>Számítási módszerek 1-nél van frissebb honlap is mint a tanszéki (Andai A. oldala)</t>
  </si>
  <si>
    <t>2022. jan. 21.</t>
  </si>
  <si>
    <t>Kvantuminformatika c. tárgy előkövetelménye Kvantum2 helyett Kvantum1</t>
  </si>
  <si>
    <t>2022. jan. 31.</t>
  </si>
  <si>
    <t>BMEGT60W68A</t>
  </si>
  <si>
    <t>BMEGT60W60A</t>
  </si>
  <si>
    <t>BMEGT60W64A</t>
  </si>
  <si>
    <t>A nyelvi órák kódjai megváltoztak (3 helyen), Academic English neve English for University Studies lett</t>
  </si>
  <si>
    <t>2022. febr. 1.</t>
  </si>
  <si>
    <t>Speciális szaknyelvi ismeretek (English for Specific Purposes) kikerült a közismereti tárgyak közül</t>
  </si>
  <si>
    <t>Kommunikációs készségfejlesztés, angol B2</t>
  </si>
  <si>
    <t>English for University Studies, angol B2+</t>
  </si>
  <si>
    <t>Műszaki nyelv, angol B2</t>
  </si>
  <si>
    <t>BMEGT60W71A</t>
  </si>
  <si>
    <t>BMEGT60W70A</t>
  </si>
  <si>
    <t>Beszúrtuk a közismeretiek közé: Professional writing, angol C1 (BMEGT60W71A) és English for professional success, angol C1 (BMEGT60W70A)</t>
  </si>
  <si>
    <t>2022. febr. 15.</t>
  </si>
  <si>
    <t>English for University Studies, English B2+</t>
  </si>
  <si>
    <t>Communication Skills, English B2</t>
  </si>
  <si>
    <t>English for Engineering, English B2</t>
  </si>
  <si>
    <t>Professional Writing, English C1</t>
  </si>
  <si>
    <t>English for Professional Success, English C1</t>
  </si>
  <si>
    <t>Professional Writing, angol C1</t>
  </si>
  <si>
    <t>English for Professional Success, angol C1</t>
  </si>
  <si>
    <t>2022. okt. 13.</t>
  </si>
  <si>
    <t>Számmódfiz információs linkje frissült</t>
  </si>
  <si>
    <t>https://math.bme.hu/~andaia/mainhtml/mainokt.html</t>
  </si>
  <si>
    <t>2023. aug. 7.</t>
  </si>
  <si>
    <t>0/4/0/f/4</t>
  </si>
  <si>
    <t>45a</t>
  </si>
  <si>
    <t>45b</t>
  </si>
  <si>
    <t>Angol szaknyelvi tárgy***</t>
  </si>
  <si>
    <t>*** Akinek nincs szüksége nyelvi kreditekre, szaknyelvi tárgy helyett tetszőleges (szabadon választható) tárgyat is teljesíthet.</t>
  </si>
  <si>
    <t>Általános idegennyelvi tárgy</t>
  </si>
  <si>
    <t>Nyelvtanulási lehetőségnél: Idegen nyelv --&gt; Angol szaknyelvi tárgy+Általános idegennyelvi tárgy+megjegyzés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</si>
</sst>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1"/>
    </font>
    <font>
      <b/>
      <sz val="17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i/>
      <sz val="14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vertAlign val="superscript"/>
      <sz val="14"/>
      <color rgb="FF000000"/>
      <name val="Calibri"/>
      <family val="2"/>
      <charset val="238"/>
    </font>
    <font>
      <i/>
      <sz val="14"/>
      <color rgb="FF000000"/>
      <name val="Calibri"/>
      <family val="2"/>
      <charset val="1"/>
    </font>
    <font>
      <i/>
      <vertAlign val="superscript"/>
      <sz val="14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trike/>
      <sz val="14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rgb="FF2E3436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double">
        <color rgb="FF2E3436"/>
      </left>
      <right style="thin">
        <color rgb="FF2E3436"/>
      </right>
      <top/>
      <bottom style="thin">
        <color rgb="FF2E3436"/>
      </bottom>
      <diagonal/>
    </border>
    <border>
      <left style="thin">
        <color rgb="FF2E3436"/>
      </left>
      <right style="thin">
        <color rgb="FF2E3436"/>
      </right>
      <top/>
      <bottom style="thin">
        <color rgb="FF2E3436"/>
      </bottom>
      <diagonal/>
    </border>
    <border>
      <left style="double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/>
      <diagonal/>
    </border>
    <border>
      <left style="thin">
        <color rgb="FF2E3436"/>
      </left>
      <right/>
      <top style="thin">
        <color rgb="FF2E3436"/>
      </top>
      <bottom/>
      <diagonal/>
    </border>
    <border>
      <left style="double">
        <color rgb="FF2E3436"/>
      </left>
      <right style="thin">
        <color rgb="FF2E3436"/>
      </right>
      <top style="thin">
        <color rgb="FF2E3436"/>
      </top>
      <bottom/>
      <diagonal/>
    </border>
    <border>
      <left style="thin">
        <color rgb="FF2E3436"/>
      </left>
      <right style="double">
        <color rgb="FF2E3436"/>
      </right>
      <top style="thin">
        <color rgb="FF2E3436"/>
      </top>
      <bottom style="thin">
        <color rgb="FF2E3436"/>
      </bottom>
      <diagonal/>
    </border>
    <border>
      <left/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808080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/>
      <right style="double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808080"/>
      </bottom>
      <diagonal/>
    </border>
    <border>
      <left style="double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808080"/>
      </right>
      <top style="thin">
        <color rgb="FF2E3436"/>
      </top>
      <bottom style="thin">
        <color rgb="FF2E3436"/>
      </bottom>
      <diagonal/>
    </border>
    <border>
      <left/>
      <right/>
      <top style="thin">
        <color rgb="FF2E3436"/>
      </top>
      <bottom style="thin">
        <color rgb="FF2E3436"/>
      </bottom>
      <diagonal/>
    </border>
    <border>
      <left/>
      <right/>
      <top style="thin">
        <color rgb="FF2E3436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Border="0" applyProtection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" fontId="8" fillId="0" borderId="2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 wrapText="1"/>
    </xf>
    <xf numFmtId="1" fontId="8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2" xfId="0" applyFont="1" applyBorder="1"/>
    <xf numFmtId="1" fontId="1" fillId="0" borderId="2" xfId="0" applyNumberFormat="1" applyFont="1" applyBorder="1"/>
    <xf numFmtId="0" fontId="1" fillId="0" borderId="3" xfId="0" applyFont="1" applyBorder="1"/>
    <xf numFmtId="0" fontId="8" fillId="0" borderId="8" xfId="0" applyFont="1" applyBorder="1"/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/>
    </xf>
    <xf numFmtId="1" fontId="8" fillId="0" borderId="8" xfId="0" applyNumberFormat="1" applyFont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1" fontId="8" fillId="0" borderId="2" xfId="0" applyNumberFormat="1" applyFont="1" applyBorder="1"/>
    <xf numFmtId="0" fontId="8" fillId="0" borderId="11" xfId="0" applyFont="1" applyBorder="1"/>
    <xf numFmtId="0" fontId="8" fillId="0" borderId="1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1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1" fontId="1" fillId="0" borderId="17" xfId="0" applyNumberFormat="1" applyFont="1" applyBorder="1"/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0" xfId="0" applyFont="1"/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0" xfId="0" applyFont="1"/>
    <xf numFmtId="0" fontId="1" fillId="0" borderId="1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6" fillId="0" borderId="0" xfId="1" applyBorder="1" applyProtection="1"/>
    <xf numFmtId="0" fontId="16" fillId="0" borderId="0" xfId="1" applyBorder="1" applyAlignment="1" applyProtection="1">
      <alignment horizontal="left" vertical="center" wrapText="1"/>
    </xf>
    <xf numFmtId="0" fontId="0" fillId="0" borderId="19" xfId="0" applyBorder="1"/>
    <xf numFmtId="0" fontId="1" fillId="0" borderId="12" xfId="0" applyFont="1" applyBorder="1" applyAlignment="1">
      <alignment horizontal="left" vertical="center" wrapText="1"/>
    </xf>
    <xf numFmtId="0" fontId="1" fillId="0" borderId="17" xfId="0" applyFont="1" applyBorder="1"/>
    <xf numFmtId="0" fontId="2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 indent="8"/>
    </xf>
    <xf numFmtId="0" fontId="0" fillId="0" borderId="0" xfId="0" applyFill="1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" fillId="0" borderId="20" xfId="0" applyFont="1" applyBorder="1"/>
    <xf numFmtId="0" fontId="1" fillId="0" borderId="17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6"/>
  <sheetViews>
    <sheetView tabSelected="1" zoomScale="75" zoomScaleNormal="75" workbookViewId="0">
      <selection activeCell="B68" sqref="B68"/>
    </sheetView>
  </sheetViews>
  <sheetFormatPr defaultColWidth="8.85546875" defaultRowHeight="18.75" x14ac:dyDescent="0.3"/>
  <cols>
    <col min="1" max="1" width="11" style="1" customWidth="1"/>
    <col min="2" max="2" width="61" style="1" customWidth="1"/>
    <col min="3" max="3" width="19.42578125" style="2" customWidth="1"/>
    <col min="4" max="4" width="7" style="3" customWidth="1"/>
    <col min="5" max="10" width="4.28515625" style="1" customWidth="1"/>
    <col min="11" max="11" width="15.42578125" style="1" customWidth="1"/>
    <col min="12" max="12" width="8.140625" style="1" customWidth="1"/>
    <col min="13" max="14" width="25.5703125" style="1" customWidth="1"/>
    <col min="15" max="15" width="27.140625" style="1" customWidth="1"/>
    <col min="16" max="16" width="43.42578125" customWidth="1"/>
    <col min="17" max="17" width="45.42578125" style="1" customWidth="1"/>
    <col min="18" max="18" width="13.85546875" style="4" customWidth="1"/>
    <col min="19" max="19" width="8" customWidth="1"/>
  </cols>
  <sheetData>
    <row r="1" spans="1:19" ht="22.5" x14ac:dyDescent="0.3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R1" s="5"/>
    </row>
    <row r="2" spans="1:19" x14ac:dyDescent="0.3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R2" s="5"/>
    </row>
    <row r="3" spans="1:19" ht="22.5" customHeight="1" x14ac:dyDescent="0.3">
      <c r="A3" s="127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R3" s="5"/>
    </row>
    <row r="4" spans="1:19" ht="22.5" customHeight="1" x14ac:dyDescent="0.3">
      <c r="A4" s="127" t="s">
        <v>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R4" s="5"/>
    </row>
    <row r="5" spans="1:19" ht="29.25" customHeight="1" x14ac:dyDescent="0.3">
      <c r="A5" s="128" t="s">
        <v>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R5" s="5"/>
    </row>
    <row r="6" spans="1:19" ht="19.350000000000001" customHeight="1" x14ac:dyDescent="0.3">
      <c r="A6" s="6"/>
      <c r="B6" s="120" t="s">
        <v>5</v>
      </c>
      <c r="C6" s="120"/>
      <c r="D6" s="120"/>
      <c r="E6" s="123" t="s">
        <v>6</v>
      </c>
      <c r="F6" s="123"/>
      <c r="G6" s="123"/>
      <c r="H6" s="123"/>
      <c r="I6" s="123"/>
      <c r="J6" s="123"/>
      <c r="K6" s="8" t="s">
        <v>7</v>
      </c>
      <c r="L6" s="8" t="s">
        <v>8</v>
      </c>
      <c r="M6" s="120" t="s">
        <v>9</v>
      </c>
      <c r="N6" s="120"/>
      <c r="O6" s="120"/>
      <c r="P6" s="4" t="s">
        <v>10</v>
      </c>
      <c r="Q6" s="4" t="s">
        <v>11</v>
      </c>
      <c r="R6" s="4" t="s">
        <v>12</v>
      </c>
      <c r="S6" s="4" t="s">
        <v>13</v>
      </c>
    </row>
    <row r="7" spans="1:19" x14ac:dyDescent="0.3">
      <c r="A7" s="6"/>
      <c r="E7" s="7">
        <v>1</v>
      </c>
      <c r="F7" s="7">
        <v>2</v>
      </c>
      <c r="G7" s="7">
        <v>3</v>
      </c>
      <c r="H7" s="7">
        <v>4</v>
      </c>
      <c r="I7" s="7">
        <v>5</v>
      </c>
      <c r="J7" s="7">
        <v>6</v>
      </c>
      <c r="K7" s="9"/>
      <c r="L7" s="9"/>
      <c r="M7" s="10"/>
      <c r="N7" s="11"/>
      <c r="O7" s="11"/>
      <c r="R7" s="5"/>
    </row>
    <row r="8" spans="1:19" x14ac:dyDescent="0.3">
      <c r="A8" s="122" t="s">
        <v>14</v>
      </c>
      <c r="B8" s="122"/>
      <c r="C8" s="12"/>
      <c r="D8" s="13">
        <f>SUM(E9:J16)</f>
        <v>31</v>
      </c>
      <c r="E8" s="14"/>
      <c r="F8" s="14"/>
      <c r="G8" s="7"/>
      <c r="H8" s="7"/>
      <c r="I8" s="7"/>
      <c r="J8" s="7"/>
      <c r="K8" s="9"/>
      <c r="L8" s="9"/>
      <c r="M8" s="15"/>
      <c r="N8" s="16"/>
      <c r="O8" s="16"/>
      <c r="R8" s="5"/>
    </row>
    <row r="9" spans="1:19" x14ac:dyDescent="0.3">
      <c r="A9" s="17">
        <v>1</v>
      </c>
      <c r="B9" s="18" t="s">
        <v>15</v>
      </c>
      <c r="C9" s="12" t="s">
        <v>16</v>
      </c>
      <c r="D9" s="19" t="s">
        <v>17</v>
      </c>
      <c r="E9" s="20">
        <v>7</v>
      </c>
      <c r="F9" s="20"/>
      <c r="G9" s="20"/>
      <c r="H9" s="21"/>
      <c r="I9" s="21"/>
      <c r="J9" s="21"/>
      <c r="K9" s="9" t="s">
        <v>18</v>
      </c>
      <c r="L9" s="9" t="s">
        <v>19</v>
      </c>
      <c r="M9" s="15"/>
      <c r="N9" s="16"/>
      <c r="O9" s="16"/>
      <c r="P9" s="108" t="s">
        <v>601</v>
      </c>
      <c r="Q9" s="1" t="s">
        <v>20</v>
      </c>
      <c r="R9" s="4" t="s">
        <v>573</v>
      </c>
      <c r="S9" s="1">
        <v>0</v>
      </c>
    </row>
    <row r="10" spans="1:19" x14ac:dyDescent="0.3">
      <c r="A10" s="17">
        <f>A9+1</f>
        <v>2</v>
      </c>
      <c r="B10" s="18" t="s">
        <v>21</v>
      </c>
      <c r="C10" s="12" t="s">
        <v>22</v>
      </c>
      <c r="D10" s="19" t="s">
        <v>17</v>
      </c>
      <c r="E10" s="20"/>
      <c r="F10" s="20">
        <v>7</v>
      </c>
      <c r="G10" s="20"/>
      <c r="H10" s="21"/>
      <c r="I10" s="21"/>
      <c r="J10" s="21"/>
      <c r="K10" s="9" t="s">
        <v>18</v>
      </c>
      <c r="L10" s="9" t="s">
        <v>19</v>
      </c>
      <c r="M10" s="15" t="s">
        <v>23</v>
      </c>
      <c r="N10" s="16" t="s">
        <v>24</v>
      </c>
      <c r="O10" s="16" t="s">
        <v>25</v>
      </c>
      <c r="P10" t="s">
        <v>26</v>
      </c>
      <c r="Q10" s="1" t="s">
        <v>27</v>
      </c>
      <c r="S10" s="1">
        <f>7+7+0</f>
        <v>14</v>
      </c>
    </row>
    <row r="11" spans="1:19" x14ac:dyDescent="0.3">
      <c r="A11" s="17">
        <f>A10+1</f>
        <v>3</v>
      </c>
      <c r="B11" s="18" t="s">
        <v>28</v>
      </c>
      <c r="C11" s="12" t="s">
        <v>29</v>
      </c>
      <c r="D11" s="19" t="s">
        <v>17</v>
      </c>
      <c r="E11" s="20"/>
      <c r="F11" s="20"/>
      <c r="G11" s="20">
        <v>5</v>
      </c>
      <c r="H11" s="21"/>
      <c r="I11" s="21"/>
      <c r="J11" s="21"/>
      <c r="K11" s="9" t="s">
        <v>30</v>
      </c>
      <c r="L11" s="9" t="s">
        <v>19</v>
      </c>
      <c r="M11" s="15" t="s">
        <v>31</v>
      </c>
      <c r="N11" s="16" t="s">
        <v>32</v>
      </c>
      <c r="O11" s="16"/>
      <c r="P11" t="s">
        <v>33</v>
      </c>
      <c r="Q11" s="1" t="s">
        <v>34</v>
      </c>
      <c r="S11" s="1">
        <f>14+7+5</f>
        <v>26</v>
      </c>
    </row>
    <row r="12" spans="1:19" x14ac:dyDescent="0.3">
      <c r="A12" s="17">
        <f>A11+1</f>
        <v>4</v>
      </c>
      <c r="B12" s="18" t="s">
        <v>35</v>
      </c>
      <c r="C12" s="12" t="s">
        <v>36</v>
      </c>
      <c r="D12" s="19" t="s">
        <v>17</v>
      </c>
      <c r="E12" s="20">
        <v>4</v>
      </c>
      <c r="F12" s="20"/>
      <c r="G12" s="20"/>
      <c r="H12" s="21"/>
      <c r="I12" s="21"/>
      <c r="J12" s="21"/>
      <c r="K12" s="9" t="s">
        <v>37</v>
      </c>
      <c r="L12" s="9" t="s">
        <v>19</v>
      </c>
      <c r="M12" s="15"/>
      <c r="N12" s="16"/>
      <c r="O12" s="16"/>
      <c r="P12" t="s">
        <v>38</v>
      </c>
      <c r="Q12" s="1" t="s">
        <v>39</v>
      </c>
      <c r="S12" s="1">
        <v>0</v>
      </c>
    </row>
    <row r="13" spans="1:19" x14ac:dyDescent="0.3">
      <c r="A13" s="17">
        <f>A12+1</f>
        <v>5</v>
      </c>
      <c r="B13" s="18" t="s">
        <v>40</v>
      </c>
      <c r="C13" s="12" t="s">
        <v>41</v>
      </c>
      <c r="D13" s="19" t="s">
        <v>17</v>
      </c>
      <c r="E13" s="20"/>
      <c r="F13" s="20">
        <v>4</v>
      </c>
      <c r="G13" s="20"/>
      <c r="H13" s="21"/>
      <c r="I13" s="21"/>
      <c r="J13" s="21"/>
      <c r="K13" s="9" t="s">
        <v>37</v>
      </c>
      <c r="L13" s="9" t="s">
        <v>19</v>
      </c>
      <c r="M13" s="15" t="s">
        <v>35</v>
      </c>
      <c r="N13" s="16"/>
      <c r="O13" s="16"/>
      <c r="P13" t="s">
        <v>42</v>
      </c>
      <c r="Q13" s="1" t="s">
        <v>43</v>
      </c>
      <c r="S13" s="1">
        <v>4</v>
      </c>
    </row>
    <row r="14" spans="1:19" x14ac:dyDescent="0.3">
      <c r="A14" s="17"/>
      <c r="B14" s="22" t="s">
        <v>44</v>
      </c>
      <c r="C14" s="12"/>
      <c r="D14" s="19"/>
      <c r="E14" s="20"/>
      <c r="F14" s="20"/>
      <c r="G14" s="20"/>
      <c r="H14" s="21"/>
      <c r="I14" s="20">
        <v>4</v>
      </c>
      <c r="J14" s="21"/>
      <c r="K14" s="9"/>
      <c r="L14" s="9"/>
      <c r="M14" s="15"/>
      <c r="N14" s="16"/>
      <c r="O14" s="16"/>
      <c r="R14" s="5"/>
      <c r="S14" s="1"/>
    </row>
    <row r="15" spans="1:19" x14ac:dyDescent="0.3">
      <c r="A15" s="17">
        <f>A13+1</f>
        <v>6</v>
      </c>
      <c r="B15" s="107" t="s">
        <v>45</v>
      </c>
      <c r="C15" s="12" t="s">
        <v>46</v>
      </c>
      <c r="D15" s="19" t="s">
        <v>47</v>
      </c>
      <c r="E15" s="20"/>
      <c r="F15" s="20"/>
      <c r="G15" s="20"/>
      <c r="H15" s="21"/>
      <c r="I15" s="21"/>
      <c r="J15" s="21"/>
      <c r="K15" s="9" t="s">
        <v>48</v>
      </c>
      <c r="L15" s="9" t="s">
        <v>19</v>
      </c>
      <c r="M15" s="15"/>
      <c r="N15" s="16"/>
      <c r="O15" s="16"/>
      <c r="Q15" s="1" t="s">
        <v>49</v>
      </c>
      <c r="S15" s="1">
        <v>0</v>
      </c>
    </row>
    <row r="16" spans="1:19" x14ac:dyDescent="0.3">
      <c r="A16" s="17">
        <f>A15+1</f>
        <v>7</v>
      </c>
      <c r="B16" s="107" t="s">
        <v>50</v>
      </c>
      <c r="C16" s="12" t="s">
        <v>51</v>
      </c>
      <c r="D16" s="19" t="s">
        <v>47</v>
      </c>
      <c r="E16" s="20"/>
      <c r="F16" s="20"/>
      <c r="G16" s="20"/>
      <c r="H16" s="21"/>
      <c r="I16" s="21"/>
      <c r="J16" s="21"/>
      <c r="K16" s="9" t="s">
        <v>48</v>
      </c>
      <c r="L16" s="9" t="s">
        <v>19</v>
      </c>
      <c r="M16" s="15"/>
      <c r="N16" s="16"/>
      <c r="O16" s="16"/>
      <c r="Q16" s="1" t="s">
        <v>52</v>
      </c>
      <c r="S16" s="1">
        <v>0</v>
      </c>
    </row>
    <row r="17" spans="1:20" ht="18.75" customHeight="1" x14ac:dyDescent="0.3">
      <c r="A17" s="17">
        <f>A16+1</f>
        <v>8</v>
      </c>
      <c r="B17" s="107" t="s">
        <v>586</v>
      </c>
      <c r="C17" s="12" t="s">
        <v>579</v>
      </c>
      <c r="D17" s="19" t="s">
        <v>47</v>
      </c>
      <c r="E17" s="20"/>
      <c r="F17" s="20"/>
      <c r="G17" s="20"/>
      <c r="H17" s="21"/>
      <c r="I17" s="21"/>
      <c r="J17" s="21"/>
      <c r="K17" s="9" t="s">
        <v>53</v>
      </c>
      <c r="L17" s="9" t="s">
        <v>54</v>
      </c>
      <c r="M17" s="15"/>
      <c r="N17" s="16"/>
      <c r="O17" s="16"/>
      <c r="Q17" s="1" t="s">
        <v>592</v>
      </c>
      <c r="S17" s="1">
        <v>0</v>
      </c>
    </row>
    <row r="18" spans="1:20" x14ac:dyDescent="0.3">
      <c r="A18" s="17">
        <f t="shared" ref="A18:A21" si="0">A17+1</f>
        <v>9</v>
      </c>
      <c r="B18" s="107" t="s">
        <v>585</v>
      </c>
      <c r="C18" s="12" t="s">
        <v>580</v>
      </c>
      <c r="D18" s="19" t="s">
        <v>47</v>
      </c>
      <c r="E18" s="20"/>
      <c r="F18" s="20"/>
      <c r="G18" s="20"/>
      <c r="H18" s="21"/>
      <c r="I18" s="21"/>
      <c r="J18" s="21"/>
      <c r="K18" s="9" t="s">
        <v>53</v>
      </c>
      <c r="L18" s="9" t="s">
        <v>54</v>
      </c>
      <c r="M18" s="15"/>
      <c r="N18" s="16"/>
      <c r="O18" s="16"/>
      <c r="Q18" s="1" t="s">
        <v>593</v>
      </c>
      <c r="S18" s="1">
        <v>0</v>
      </c>
    </row>
    <row r="19" spans="1:20" x14ac:dyDescent="0.3">
      <c r="A19" s="17">
        <f t="shared" si="0"/>
        <v>10</v>
      </c>
      <c r="B19" s="107" t="s">
        <v>587</v>
      </c>
      <c r="C19" s="12" t="s">
        <v>581</v>
      </c>
      <c r="D19" s="19" t="s">
        <v>47</v>
      </c>
      <c r="E19" s="20"/>
      <c r="F19" s="20"/>
      <c r="G19" s="20"/>
      <c r="H19" s="21"/>
      <c r="I19" s="21"/>
      <c r="J19" s="21"/>
      <c r="K19" s="9" t="s">
        <v>53</v>
      </c>
      <c r="L19" s="9" t="s">
        <v>54</v>
      </c>
      <c r="M19" s="15"/>
      <c r="N19" s="16"/>
      <c r="O19" s="16"/>
      <c r="Q19" s="1" t="s">
        <v>594</v>
      </c>
      <c r="S19" s="1">
        <v>0</v>
      </c>
    </row>
    <row r="20" spans="1:20" x14ac:dyDescent="0.3">
      <c r="A20" s="17">
        <f t="shared" si="0"/>
        <v>11</v>
      </c>
      <c r="B20" s="107" t="s">
        <v>597</v>
      </c>
      <c r="C20" s="12" t="s">
        <v>588</v>
      </c>
      <c r="D20" s="19" t="s">
        <v>47</v>
      </c>
      <c r="E20" s="20"/>
      <c r="F20" s="20"/>
      <c r="G20" s="20"/>
      <c r="H20" s="21"/>
      <c r="I20" s="21"/>
      <c r="J20" s="21"/>
      <c r="K20" s="9" t="s">
        <v>53</v>
      </c>
      <c r="L20" s="9" t="s">
        <v>54</v>
      </c>
      <c r="M20" s="15"/>
      <c r="N20" s="16"/>
      <c r="O20" s="16"/>
      <c r="Q20" s="1" t="s">
        <v>595</v>
      </c>
      <c r="S20" s="1">
        <v>0</v>
      </c>
    </row>
    <row r="21" spans="1:20" x14ac:dyDescent="0.3">
      <c r="A21" s="17">
        <f t="shared" si="0"/>
        <v>12</v>
      </c>
      <c r="B21" s="107" t="s">
        <v>598</v>
      </c>
      <c r="C21" s="12" t="s">
        <v>589</v>
      </c>
      <c r="D21" s="19" t="s">
        <v>47</v>
      </c>
      <c r="E21" s="20"/>
      <c r="F21" s="20"/>
      <c r="G21" s="20"/>
      <c r="H21" s="21"/>
      <c r="I21" s="21"/>
      <c r="J21" s="21"/>
      <c r="K21" s="9" t="s">
        <v>53</v>
      </c>
      <c r="L21" s="9" t="s">
        <v>54</v>
      </c>
      <c r="M21" s="15"/>
      <c r="N21" s="16"/>
      <c r="O21" s="16"/>
      <c r="Q21" s="1" t="s">
        <v>596</v>
      </c>
      <c r="S21" s="1">
        <v>0</v>
      </c>
    </row>
    <row r="22" spans="1:20" ht="19.350000000000001" customHeight="1" x14ac:dyDescent="0.3">
      <c r="A22" s="17"/>
      <c r="B22" s="124" t="s">
        <v>55</v>
      </c>
      <c r="C22" s="124"/>
      <c r="D22" s="124"/>
      <c r="E22" s="21"/>
      <c r="F22" s="20"/>
      <c r="G22" s="24"/>
      <c r="H22" s="21"/>
      <c r="I22" s="20"/>
      <c r="J22" s="20"/>
      <c r="K22" s="9"/>
      <c r="L22" s="9"/>
      <c r="M22" s="15"/>
      <c r="N22" s="16"/>
      <c r="O22" s="11"/>
      <c r="R22" s="5"/>
    </row>
    <row r="23" spans="1:20" x14ac:dyDescent="0.3">
      <c r="A23" s="122" t="s">
        <v>56</v>
      </c>
      <c r="B23" s="122"/>
      <c r="C23" s="25"/>
      <c r="D23" s="13">
        <f>SUM(E24:J39)+J31</f>
        <v>60</v>
      </c>
      <c r="E23" s="14"/>
      <c r="F23" s="14"/>
      <c r="G23" s="20"/>
      <c r="H23" s="20"/>
      <c r="I23" s="20"/>
      <c r="J23" s="20"/>
      <c r="K23" s="9"/>
      <c r="L23" s="9"/>
      <c r="M23" s="26"/>
      <c r="N23" s="27"/>
      <c r="O23" s="16"/>
      <c r="R23" s="5"/>
    </row>
    <row r="24" spans="1:20" x14ac:dyDescent="0.3">
      <c r="A24" s="17">
        <f>A21+1</f>
        <v>13</v>
      </c>
      <c r="B24" s="18" t="s">
        <v>57</v>
      </c>
      <c r="C24" s="12" t="s">
        <v>58</v>
      </c>
      <c r="D24" s="19" t="s">
        <v>17</v>
      </c>
      <c r="E24" s="20">
        <v>5</v>
      </c>
      <c r="F24" s="20"/>
      <c r="G24" s="20"/>
      <c r="H24" s="21"/>
      <c r="I24" s="21"/>
      <c r="J24" s="21"/>
      <c r="K24" s="9" t="s">
        <v>59</v>
      </c>
      <c r="L24" s="9" t="s">
        <v>19</v>
      </c>
      <c r="M24" s="15"/>
      <c r="N24" s="16"/>
      <c r="O24" s="16"/>
      <c r="P24" t="s">
        <v>60</v>
      </c>
      <c r="Q24" s="1" t="s">
        <v>61</v>
      </c>
      <c r="S24" s="1">
        <v>0</v>
      </c>
    </row>
    <row r="25" spans="1:20" x14ac:dyDescent="0.3">
      <c r="A25" s="17">
        <f t="shared" ref="A25:A35" si="1">A24+1</f>
        <v>14</v>
      </c>
      <c r="B25" s="18" t="s">
        <v>62</v>
      </c>
      <c r="C25" s="12" t="s">
        <v>63</v>
      </c>
      <c r="D25" s="19" t="s">
        <v>17</v>
      </c>
      <c r="E25" s="20">
        <v>3</v>
      </c>
      <c r="F25" s="20"/>
      <c r="G25" s="20"/>
      <c r="H25" s="21"/>
      <c r="I25" s="21"/>
      <c r="J25" s="21"/>
      <c r="K25" s="9" t="s">
        <v>64</v>
      </c>
      <c r="L25" s="9" t="s">
        <v>19</v>
      </c>
      <c r="M25" s="15"/>
      <c r="N25" s="16"/>
      <c r="O25" s="16"/>
      <c r="P25" t="s">
        <v>65</v>
      </c>
      <c r="Q25" s="1" t="s">
        <v>66</v>
      </c>
      <c r="S25" s="1">
        <v>0</v>
      </c>
    </row>
    <row r="26" spans="1:20" x14ac:dyDescent="0.3">
      <c r="A26" s="17">
        <f t="shared" si="1"/>
        <v>15</v>
      </c>
      <c r="B26" s="18" t="s">
        <v>67</v>
      </c>
      <c r="C26" s="12" t="s">
        <v>68</v>
      </c>
      <c r="D26" s="19" t="s">
        <v>17</v>
      </c>
      <c r="E26" s="20"/>
      <c r="F26" s="20">
        <v>5</v>
      </c>
      <c r="G26" s="20"/>
      <c r="H26" s="21"/>
      <c r="I26" s="21"/>
      <c r="J26" s="21"/>
      <c r="K26" s="9" t="s">
        <v>59</v>
      </c>
      <c r="L26" s="9" t="s">
        <v>19</v>
      </c>
      <c r="M26" s="15" t="s">
        <v>23</v>
      </c>
      <c r="N26" s="16" t="s">
        <v>69</v>
      </c>
      <c r="O26" s="16" t="s">
        <v>70</v>
      </c>
      <c r="P26" t="s">
        <v>71</v>
      </c>
      <c r="Q26" s="1" t="s">
        <v>72</v>
      </c>
      <c r="S26" s="1">
        <f>7+0</f>
        <v>7</v>
      </c>
    </row>
    <row r="27" spans="1:20" x14ac:dyDescent="0.3">
      <c r="A27" s="28">
        <f t="shared" si="1"/>
        <v>16</v>
      </c>
      <c r="B27" s="18" t="s">
        <v>73</v>
      </c>
      <c r="C27" s="12" t="s">
        <v>74</v>
      </c>
      <c r="D27" s="19" t="s">
        <v>17</v>
      </c>
      <c r="E27" s="20"/>
      <c r="F27" s="20">
        <v>3</v>
      </c>
      <c r="G27" s="20"/>
      <c r="H27" s="21"/>
      <c r="I27" s="21"/>
      <c r="J27" s="21"/>
      <c r="K27" s="9" t="s">
        <v>64</v>
      </c>
      <c r="L27" s="9" t="s">
        <v>19</v>
      </c>
      <c r="M27" s="15" t="s">
        <v>23</v>
      </c>
      <c r="N27" s="16" t="s">
        <v>69</v>
      </c>
      <c r="O27" s="16"/>
      <c r="P27" t="s">
        <v>75</v>
      </c>
      <c r="Q27" s="1" t="s">
        <v>76</v>
      </c>
      <c r="S27" s="1">
        <f>7+0</f>
        <v>7</v>
      </c>
    </row>
    <row r="28" spans="1:20" x14ac:dyDescent="0.3">
      <c r="A28" s="17">
        <f t="shared" si="1"/>
        <v>17</v>
      </c>
      <c r="B28" s="18" t="s">
        <v>77</v>
      </c>
      <c r="C28" s="12" t="s">
        <v>78</v>
      </c>
      <c r="D28" s="19" t="s">
        <v>17</v>
      </c>
      <c r="E28" s="20"/>
      <c r="F28" s="20"/>
      <c r="G28" s="20">
        <v>5</v>
      </c>
      <c r="H28" s="21"/>
      <c r="I28" s="21"/>
      <c r="J28" s="21"/>
      <c r="K28" s="9" t="s">
        <v>79</v>
      </c>
      <c r="L28" s="9" t="s">
        <v>19</v>
      </c>
      <c r="M28" s="15" t="s">
        <v>80</v>
      </c>
      <c r="N28" s="16" t="s">
        <v>31</v>
      </c>
      <c r="O28" s="16" t="s">
        <v>81</v>
      </c>
      <c r="P28" t="s">
        <v>82</v>
      </c>
      <c r="Q28" s="1" t="s">
        <v>83</v>
      </c>
      <c r="S28" s="1">
        <f>5+3+14+7</f>
        <v>29</v>
      </c>
    </row>
    <row r="29" spans="1:20" x14ac:dyDescent="0.3">
      <c r="A29" s="17">
        <f t="shared" si="1"/>
        <v>18</v>
      </c>
      <c r="B29" s="18" t="s">
        <v>84</v>
      </c>
      <c r="C29" s="12" t="s">
        <v>85</v>
      </c>
      <c r="D29" s="19" t="s">
        <v>17</v>
      </c>
      <c r="E29" s="20"/>
      <c r="F29" s="20"/>
      <c r="G29" s="20"/>
      <c r="H29" s="20">
        <v>3</v>
      </c>
      <c r="I29" s="21"/>
      <c r="J29" s="21"/>
      <c r="K29" s="9" t="s">
        <v>86</v>
      </c>
      <c r="L29" s="9" t="s">
        <v>19</v>
      </c>
      <c r="M29" s="15"/>
      <c r="N29" s="16"/>
      <c r="O29" s="16"/>
      <c r="P29" t="s">
        <v>87</v>
      </c>
      <c r="Q29" s="1" t="s">
        <v>88</v>
      </c>
      <c r="S29" s="1">
        <f>5+3+14+7</f>
        <v>29</v>
      </c>
      <c r="T29" t="s">
        <v>89</v>
      </c>
    </row>
    <row r="30" spans="1:20" x14ac:dyDescent="0.3">
      <c r="A30" s="17">
        <f t="shared" si="1"/>
        <v>19</v>
      </c>
      <c r="B30" s="18" t="s">
        <v>90</v>
      </c>
      <c r="C30" s="12" t="s">
        <v>91</v>
      </c>
      <c r="D30" s="19" t="s">
        <v>17</v>
      </c>
      <c r="E30" s="20">
        <v>3</v>
      </c>
      <c r="F30" s="20"/>
      <c r="G30" s="20"/>
      <c r="H30" s="21"/>
      <c r="I30" s="21"/>
      <c r="J30" s="21"/>
      <c r="K30" s="9" t="s">
        <v>92</v>
      </c>
      <c r="L30" s="9" t="s">
        <v>19</v>
      </c>
      <c r="M30" s="15"/>
      <c r="N30" s="16"/>
      <c r="O30" s="16"/>
      <c r="P30" t="s">
        <v>93</v>
      </c>
      <c r="Q30" s="1" t="s">
        <v>94</v>
      </c>
      <c r="S30" s="1">
        <v>0</v>
      </c>
    </row>
    <row r="31" spans="1:20" x14ac:dyDescent="0.3">
      <c r="A31" s="17">
        <f t="shared" si="1"/>
        <v>20</v>
      </c>
      <c r="B31" s="18" t="s">
        <v>95</v>
      </c>
      <c r="C31" s="12" t="s">
        <v>96</v>
      </c>
      <c r="D31" s="19" t="s">
        <v>17</v>
      </c>
      <c r="E31" s="20"/>
      <c r="F31" s="20">
        <v>4</v>
      </c>
      <c r="G31" s="20"/>
      <c r="H31" s="21"/>
      <c r="I31" s="21"/>
      <c r="J31" s="21"/>
      <c r="K31" s="9" t="s">
        <v>97</v>
      </c>
      <c r="L31" s="9" t="s">
        <v>19</v>
      </c>
      <c r="M31" s="15" t="s">
        <v>98</v>
      </c>
      <c r="N31" s="16" t="s">
        <v>80</v>
      </c>
      <c r="O31" s="16"/>
      <c r="P31" t="s">
        <v>99</v>
      </c>
      <c r="Q31" s="1" t="s">
        <v>100</v>
      </c>
      <c r="S31" s="1">
        <f>3+5+3</f>
        <v>11</v>
      </c>
    </row>
    <row r="32" spans="1:20" x14ac:dyDescent="0.3">
      <c r="A32" s="17">
        <f t="shared" si="1"/>
        <v>21</v>
      </c>
      <c r="B32" s="18" t="s">
        <v>101</v>
      </c>
      <c r="C32" s="12" t="s">
        <v>102</v>
      </c>
      <c r="D32" s="19" t="s">
        <v>17</v>
      </c>
      <c r="E32" s="20"/>
      <c r="F32" s="20"/>
      <c r="G32" s="20">
        <v>5</v>
      </c>
      <c r="H32" s="21"/>
      <c r="I32" s="21"/>
      <c r="J32" s="21"/>
      <c r="K32" s="9" t="s">
        <v>103</v>
      </c>
      <c r="L32" s="9" t="s">
        <v>19</v>
      </c>
      <c r="M32" s="15" t="s">
        <v>104</v>
      </c>
      <c r="N32" s="16"/>
      <c r="O32" s="16"/>
      <c r="P32" t="s">
        <v>105</v>
      </c>
      <c r="Q32" s="1" t="s">
        <v>106</v>
      </c>
      <c r="S32" s="1">
        <f>11+4</f>
        <v>15</v>
      </c>
    </row>
    <row r="33" spans="1:20" x14ac:dyDescent="0.3">
      <c r="A33" s="17">
        <f t="shared" si="1"/>
        <v>22</v>
      </c>
      <c r="B33" s="18" t="s">
        <v>107</v>
      </c>
      <c r="C33" s="12" t="s">
        <v>108</v>
      </c>
      <c r="D33" s="19" t="s">
        <v>17</v>
      </c>
      <c r="E33" s="20">
        <v>7</v>
      </c>
      <c r="F33" s="20"/>
      <c r="G33" s="20"/>
      <c r="H33" s="21"/>
      <c r="I33" s="21"/>
      <c r="J33" s="21"/>
      <c r="K33" s="9" t="s">
        <v>18</v>
      </c>
      <c r="L33" s="9" t="s">
        <v>19</v>
      </c>
      <c r="M33" s="15"/>
      <c r="N33" s="16"/>
      <c r="O33" s="16"/>
      <c r="P33" t="s">
        <v>109</v>
      </c>
      <c r="Q33" s="1" t="s">
        <v>110</v>
      </c>
      <c r="R33" s="4" t="s">
        <v>111</v>
      </c>
      <c r="S33" s="1">
        <v>0</v>
      </c>
    </row>
    <row r="34" spans="1:20" x14ac:dyDescent="0.3">
      <c r="A34" s="17">
        <f t="shared" si="1"/>
        <v>23</v>
      </c>
      <c r="B34" s="18" t="s">
        <v>112</v>
      </c>
      <c r="C34" s="12" t="s">
        <v>113</v>
      </c>
      <c r="D34" s="19" t="s">
        <v>17</v>
      </c>
      <c r="E34" s="20"/>
      <c r="F34" s="20">
        <v>5</v>
      </c>
      <c r="G34" s="20"/>
      <c r="H34" s="21"/>
      <c r="I34" s="21"/>
      <c r="J34" s="21"/>
      <c r="K34" s="9" t="s">
        <v>79</v>
      </c>
      <c r="L34" s="9" t="s">
        <v>19</v>
      </c>
      <c r="M34" s="15" t="s">
        <v>114</v>
      </c>
      <c r="N34" s="16" t="s">
        <v>25</v>
      </c>
      <c r="O34" s="16"/>
      <c r="P34" t="s">
        <v>109</v>
      </c>
      <c r="Q34" s="1" t="s">
        <v>115</v>
      </c>
      <c r="S34" s="1">
        <f>7+0</f>
        <v>7</v>
      </c>
    </row>
    <row r="35" spans="1:20" x14ac:dyDescent="0.3">
      <c r="A35" s="17">
        <f t="shared" si="1"/>
        <v>24</v>
      </c>
      <c r="B35" s="18" t="s">
        <v>116</v>
      </c>
      <c r="C35" s="12" t="s">
        <v>117</v>
      </c>
      <c r="D35" s="19" t="s">
        <v>17</v>
      </c>
      <c r="E35" s="20"/>
      <c r="F35" s="20"/>
      <c r="G35" s="20">
        <v>4</v>
      </c>
      <c r="H35" s="21"/>
      <c r="I35" s="21"/>
      <c r="J35" s="21"/>
      <c r="K35" s="9" t="s">
        <v>118</v>
      </c>
      <c r="L35" s="9" t="s">
        <v>19</v>
      </c>
      <c r="M35" s="15" t="s">
        <v>23</v>
      </c>
      <c r="N35" s="16" t="s">
        <v>32</v>
      </c>
      <c r="O35" s="16"/>
      <c r="P35" t="s">
        <v>119</v>
      </c>
      <c r="Q35" s="1" t="s">
        <v>120</v>
      </c>
      <c r="R35" s="4" t="s">
        <v>111</v>
      </c>
      <c r="S35" s="1">
        <f>7+7+5</f>
        <v>19</v>
      </c>
    </row>
    <row r="36" spans="1:20" x14ac:dyDescent="0.3">
      <c r="A36" s="17">
        <v>23</v>
      </c>
      <c r="B36" s="18" t="s">
        <v>121</v>
      </c>
      <c r="C36" s="12" t="s">
        <v>122</v>
      </c>
      <c r="D36" s="19" t="s">
        <v>17</v>
      </c>
      <c r="E36" s="20"/>
      <c r="F36" s="20">
        <v>2</v>
      </c>
      <c r="G36" s="20"/>
      <c r="H36" s="21"/>
      <c r="I36" s="21"/>
      <c r="J36" s="21"/>
      <c r="K36" s="9" t="s">
        <v>123</v>
      </c>
      <c r="L36" s="9" t="s">
        <v>19</v>
      </c>
      <c r="M36" s="15" t="s">
        <v>23</v>
      </c>
      <c r="N36" s="16" t="s">
        <v>25</v>
      </c>
      <c r="O36" s="16"/>
      <c r="P36" t="s">
        <v>124</v>
      </c>
      <c r="Q36" s="1" t="s">
        <v>125</v>
      </c>
      <c r="S36" s="1">
        <f>7+0</f>
        <v>7</v>
      </c>
    </row>
    <row r="37" spans="1:20" x14ac:dyDescent="0.3">
      <c r="A37" s="17">
        <f>A36+1</f>
        <v>24</v>
      </c>
      <c r="B37" s="18" t="s">
        <v>126</v>
      </c>
      <c r="C37" s="12" t="s">
        <v>127</v>
      </c>
      <c r="D37" s="19" t="s">
        <v>17</v>
      </c>
      <c r="E37" s="20"/>
      <c r="F37" s="21"/>
      <c r="G37" s="20">
        <v>2</v>
      </c>
      <c r="H37" s="21"/>
      <c r="I37" s="20"/>
      <c r="J37" s="20"/>
      <c r="K37" s="9" t="s">
        <v>128</v>
      </c>
      <c r="L37" s="9" t="s">
        <v>19</v>
      </c>
      <c r="M37" s="15" t="s">
        <v>23</v>
      </c>
      <c r="N37" s="16"/>
      <c r="O37" s="16"/>
      <c r="P37" t="s">
        <v>129</v>
      </c>
      <c r="Q37" s="1" t="s">
        <v>130</v>
      </c>
      <c r="S37" s="1">
        <v>7</v>
      </c>
    </row>
    <row r="38" spans="1:20" x14ac:dyDescent="0.3">
      <c r="A38" s="17">
        <f>A37+1</f>
        <v>25</v>
      </c>
      <c r="B38" s="18" t="s">
        <v>131</v>
      </c>
      <c r="C38" s="12" t="s">
        <v>132</v>
      </c>
      <c r="D38" s="19" t="s">
        <v>17</v>
      </c>
      <c r="E38" s="20"/>
      <c r="F38" s="21"/>
      <c r="G38" s="20">
        <v>2</v>
      </c>
      <c r="H38" s="20"/>
      <c r="I38" s="20"/>
      <c r="J38" s="20"/>
      <c r="K38" s="9" t="s">
        <v>48</v>
      </c>
      <c r="L38" s="9" t="s">
        <v>19</v>
      </c>
      <c r="M38" s="15" t="s">
        <v>133</v>
      </c>
      <c r="N38" s="16"/>
      <c r="O38" s="16"/>
      <c r="P38" t="s">
        <v>134</v>
      </c>
      <c r="Q38" s="1" t="s">
        <v>135</v>
      </c>
      <c r="S38" s="1">
        <f>7+5+3</f>
        <v>15</v>
      </c>
    </row>
    <row r="39" spans="1:20" x14ac:dyDescent="0.3">
      <c r="A39" s="17">
        <f>A38+1</f>
        <v>26</v>
      </c>
      <c r="B39" s="18" t="s">
        <v>136</v>
      </c>
      <c r="C39" s="12" t="s">
        <v>137</v>
      </c>
      <c r="D39" s="19" t="s">
        <v>17</v>
      </c>
      <c r="E39" s="20"/>
      <c r="F39" s="20"/>
      <c r="G39" s="20"/>
      <c r="H39" s="20">
        <v>2</v>
      </c>
      <c r="I39" s="20"/>
      <c r="J39" s="21"/>
      <c r="K39" s="9" t="s">
        <v>123</v>
      </c>
      <c r="L39" s="9" t="s">
        <v>19</v>
      </c>
      <c r="M39" s="15" t="s">
        <v>133</v>
      </c>
      <c r="N39" s="16"/>
      <c r="O39" s="16"/>
      <c r="P39" t="s">
        <v>138</v>
      </c>
      <c r="Q39" s="1" t="s">
        <v>139</v>
      </c>
      <c r="S39" s="1">
        <f>7+5+3</f>
        <v>15</v>
      </c>
    </row>
    <row r="40" spans="1:20" x14ac:dyDescent="0.3">
      <c r="A40" s="122" t="s">
        <v>140</v>
      </c>
      <c r="B40" s="122"/>
      <c r="C40" s="22"/>
      <c r="D40" s="13">
        <f>SUM(E41:J53)</f>
        <v>80</v>
      </c>
      <c r="E40" s="29"/>
      <c r="F40" s="29"/>
      <c r="G40" s="20"/>
      <c r="H40" s="20"/>
      <c r="I40" s="20"/>
      <c r="J40" s="20"/>
      <c r="K40" s="9"/>
      <c r="L40" s="9"/>
      <c r="M40" s="26"/>
      <c r="N40" s="27"/>
      <c r="O40" s="16"/>
      <c r="R40" s="5"/>
    </row>
    <row r="41" spans="1:20" x14ac:dyDescent="0.3">
      <c r="A41" s="17">
        <f>A39+1</f>
        <v>27</v>
      </c>
      <c r="B41" s="18" t="s">
        <v>141</v>
      </c>
      <c r="C41" s="12" t="s">
        <v>142</v>
      </c>
      <c r="D41" s="19" t="s">
        <v>17</v>
      </c>
      <c r="E41" s="20"/>
      <c r="F41" s="20"/>
      <c r="G41" s="20">
        <v>2</v>
      </c>
      <c r="H41" s="21"/>
      <c r="I41" s="21"/>
      <c r="J41" s="21"/>
      <c r="K41" s="9" t="s">
        <v>128</v>
      </c>
      <c r="L41" s="9" t="s">
        <v>19</v>
      </c>
      <c r="M41" s="15" t="s">
        <v>23</v>
      </c>
      <c r="N41" s="16" t="s">
        <v>80</v>
      </c>
      <c r="O41" s="16" t="s">
        <v>143</v>
      </c>
      <c r="P41" t="s">
        <v>144</v>
      </c>
      <c r="Q41" s="1" t="s">
        <v>145</v>
      </c>
      <c r="S41" s="1">
        <f>7+5+3</f>
        <v>15</v>
      </c>
    </row>
    <row r="42" spans="1:20" x14ac:dyDescent="0.3">
      <c r="A42" s="17">
        <f t="shared" ref="A42:A53" si="2">A41+1</f>
        <v>28</v>
      </c>
      <c r="B42" s="18" t="s">
        <v>146</v>
      </c>
      <c r="C42" s="12" t="s">
        <v>147</v>
      </c>
      <c r="D42" s="19" t="s">
        <v>17</v>
      </c>
      <c r="E42" s="20"/>
      <c r="F42" s="20"/>
      <c r="G42" s="20">
        <v>3</v>
      </c>
      <c r="H42" s="21"/>
      <c r="I42" s="21"/>
      <c r="J42" s="21"/>
      <c r="K42" s="9" t="s">
        <v>64</v>
      </c>
      <c r="L42" s="9" t="s">
        <v>19</v>
      </c>
      <c r="M42" s="15" t="s">
        <v>23</v>
      </c>
      <c r="N42" s="16" t="s">
        <v>80</v>
      </c>
      <c r="O42" s="16"/>
      <c r="P42" t="s">
        <v>148</v>
      </c>
      <c r="Q42" s="1" t="s">
        <v>149</v>
      </c>
      <c r="S42" s="1">
        <f>7+5+3</f>
        <v>15</v>
      </c>
    </row>
    <row r="43" spans="1:20" x14ac:dyDescent="0.3">
      <c r="A43" s="17">
        <f t="shared" si="2"/>
        <v>29</v>
      </c>
      <c r="B43" s="18" t="s">
        <v>150</v>
      </c>
      <c r="C43" s="12" t="s">
        <v>151</v>
      </c>
      <c r="D43" s="19" t="s">
        <v>17</v>
      </c>
      <c r="E43" s="20"/>
      <c r="F43" s="20"/>
      <c r="G43" s="20"/>
      <c r="H43" s="20">
        <v>3</v>
      </c>
      <c r="I43" s="20"/>
      <c r="J43" s="20"/>
      <c r="K43" s="9" t="s">
        <v>152</v>
      </c>
      <c r="L43" s="9" t="s">
        <v>19</v>
      </c>
      <c r="M43" s="15" t="s">
        <v>153</v>
      </c>
      <c r="N43" s="16" t="s">
        <v>154</v>
      </c>
      <c r="O43" s="16"/>
      <c r="P43" t="s">
        <v>155</v>
      </c>
      <c r="Q43" s="1" t="s">
        <v>156</v>
      </c>
      <c r="S43" s="1">
        <f>26+5</f>
        <v>31</v>
      </c>
    </row>
    <row r="44" spans="1:20" x14ac:dyDescent="0.3">
      <c r="A44" s="17">
        <f t="shared" si="2"/>
        <v>30</v>
      </c>
      <c r="B44" s="18" t="s">
        <v>157</v>
      </c>
      <c r="C44" s="12" t="s">
        <v>158</v>
      </c>
      <c r="D44" s="19" t="s">
        <v>17</v>
      </c>
      <c r="E44" s="20"/>
      <c r="F44" s="20"/>
      <c r="G44" s="20"/>
      <c r="H44" s="20">
        <v>3</v>
      </c>
      <c r="I44" s="20"/>
      <c r="J44" s="20"/>
      <c r="K44" s="9" t="s">
        <v>64</v>
      </c>
      <c r="L44" s="9" t="s">
        <v>19</v>
      </c>
      <c r="M44" s="15" t="s">
        <v>153</v>
      </c>
      <c r="N44" s="16" t="s">
        <v>154</v>
      </c>
      <c r="O44" s="16"/>
      <c r="P44" t="s">
        <v>159</v>
      </c>
      <c r="Q44" s="1" t="s">
        <v>160</v>
      </c>
      <c r="S44" s="1">
        <f>26+5</f>
        <v>31</v>
      </c>
    </row>
    <row r="45" spans="1:20" x14ac:dyDescent="0.3">
      <c r="A45" s="17">
        <f t="shared" si="2"/>
        <v>31</v>
      </c>
      <c r="B45" s="18" t="s">
        <v>161</v>
      </c>
      <c r="C45" s="12" t="s">
        <v>162</v>
      </c>
      <c r="D45" s="19" t="s">
        <v>17</v>
      </c>
      <c r="E45" s="20"/>
      <c r="F45" s="20"/>
      <c r="G45" s="20"/>
      <c r="H45" s="20"/>
      <c r="I45" s="20">
        <v>2</v>
      </c>
      <c r="J45" s="20"/>
      <c r="K45" s="9" t="s">
        <v>128</v>
      </c>
      <c r="L45" s="9" t="s">
        <v>19</v>
      </c>
      <c r="M45" s="15" t="s">
        <v>153</v>
      </c>
      <c r="N45" s="16" t="s">
        <v>133</v>
      </c>
      <c r="O45" s="16"/>
      <c r="P45" t="s">
        <v>163</v>
      </c>
      <c r="Q45" s="1" t="s">
        <v>164</v>
      </c>
      <c r="S45" s="1">
        <f>26+5+5+3</f>
        <v>39</v>
      </c>
    </row>
    <row r="46" spans="1:20" x14ac:dyDescent="0.3">
      <c r="A46" s="17">
        <f t="shared" si="2"/>
        <v>32</v>
      </c>
      <c r="B46" s="18" t="s">
        <v>165</v>
      </c>
      <c r="C46" s="12" t="s">
        <v>166</v>
      </c>
      <c r="D46" s="19" t="s">
        <v>17</v>
      </c>
      <c r="E46" s="20"/>
      <c r="F46" s="20"/>
      <c r="G46" s="20"/>
      <c r="H46" s="20"/>
      <c r="I46" s="20">
        <v>3</v>
      </c>
      <c r="J46" s="20"/>
      <c r="K46" s="9" t="s">
        <v>64</v>
      </c>
      <c r="L46" s="9" t="s">
        <v>19</v>
      </c>
      <c r="M46" s="15" t="s">
        <v>153</v>
      </c>
      <c r="N46" s="16" t="s">
        <v>133</v>
      </c>
      <c r="O46" s="16"/>
      <c r="P46" t="s">
        <v>167</v>
      </c>
      <c r="Q46" s="1" t="s">
        <v>168</v>
      </c>
      <c r="S46" s="1">
        <f>26+5+5+3</f>
        <v>39</v>
      </c>
    </row>
    <row r="47" spans="1:20" x14ac:dyDescent="0.3">
      <c r="A47" s="17">
        <f t="shared" si="2"/>
        <v>33</v>
      </c>
      <c r="B47" s="18" t="s">
        <v>169</v>
      </c>
      <c r="C47" s="12" t="s">
        <v>170</v>
      </c>
      <c r="D47" s="19" t="s">
        <v>17</v>
      </c>
      <c r="E47" s="20"/>
      <c r="F47" s="20"/>
      <c r="G47" s="20"/>
      <c r="H47" s="20"/>
      <c r="I47" s="20">
        <v>4</v>
      </c>
      <c r="J47" s="20"/>
      <c r="K47" s="9" t="s">
        <v>118</v>
      </c>
      <c r="L47" s="9" t="s">
        <v>19</v>
      </c>
      <c r="M47" s="15" t="s">
        <v>133</v>
      </c>
      <c r="N47" s="16"/>
      <c r="O47" s="16"/>
      <c r="P47" t="s">
        <v>171</v>
      </c>
      <c r="Q47" s="1" t="s">
        <v>172</v>
      </c>
      <c r="S47" s="1">
        <f>7+5+3</f>
        <v>15</v>
      </c>
    </row>
    <row r="48" spans="1:20" x14ac:dyDescent="0.3">
      <c r="A48" s="17">
        <f t="shared" si="2"/>
        <v>34</v>
      </c>
      <c r="B48" s="18" t="s">
        <v>173</v>
      </c>
      <c r="C48" s="12" t="s">
        <v>174</v>
      </c>
      <c r="D48" s="19" t="s">
        <v>17</v>
      </c>
      <c r="E48" s="20"/>
      <c r="F48" s="20"/>
      <c r="G48" s="20"/>
      <c r="H48" s="20"/>
      <c r="I48" s="20">
        <v>2</v>
      </c>
      <c r="J48" s="20"/>
      <c r="K48" s="9" t="s">
        <v>128</v>
      </c>
      <c r="L48" s="9" t="s">
        <v>175</v>
      </c>
      <c r="M48" s="15" t="s">
        <v>176</v>
      </c>
      <c r="N48" s="16"/>
      <c r="O48" s="16"/>
      <c r="P48" t="s">
        <v>177</v>
      </c>
      <c r="Q48" s="1" t="s">
        <v>178</v>
      </c>
      <c r="S48" s="1">
        <f>29+5</f>
        <v>34</v>
      </c>
      <c r="T48" t="s">
        <v>179</v>
      </c>
    </row>
    <row r="49" spans="1:20" x14ac:dyDescent="0.3">
      <c r="A49" s="17">
        <f t="shared" si="2"/>
        <v>35</v>
      </c>
      <c r="B49" s="18" t="s">
        <v>180</v>
      </c>
      <c r="C49" s="12" t="s">
        <v>181</v>
      </c>
      <c r="D49" s="19" t="s">
        <v>17</v>
      </c>
      <c r="E49" s="20"/>
      <c r="F49" s="20"/>
      <c r="G49" s="20"/>
      <c r="H49" s="20"/>
      <c r="I49" s="20">
        <v>2</v>
      </c>
      <c r="J49" s="20"/>
      <c r="K49" s="9" t="s">
        <v>53</v>
      </c>
      <c r="L49" s="9" t="s">
        <v>19</v>
      </c>
      <c r="M49" s="15" t="s">
        <v>176</v>
      </c>
      <c r="N49" s="16"/>
      <c r="O49" s="16"/>
      <c r="P49" t="s">
        <v>182</v>
      </c>
      <c r="Q49" s="1" t="s">
        <v>183</v>
      </c>
      <c r="S49" s="1">
        <f>29+5</f>
        <v>34</v>
      </c>
      <c r="T49" t="s">
        <v>179</v>
      </c>
    </row>
    <row r="50" spans="1:20" x14ac:dyDescent="0.3">
      <c r="A50" s="17">
        <f t="shared" si="2"/>
        <v>36</v>
      </c>
      <c r="B50" s="18" t="s">
        <v>184</v>
      </c>
      <c r="C50" s="12" t="s">
        <v>185</v>
      </c>
      <c r="D50" s="19" t="s">
        <v>17</v>
      </c>
      <c r="E50" s="20"/>
      <c r="F50" s="20"/>
      <c r="G50" s="20"/>
      <c r="H50" s="20"/>
      <c r="I50" s="20"/>
      <c r="J50" s="20">
        <v>2</v>
      </c>
      <c r="K50" s="9" t="s">
        <v>128</v>
      </c>
      <c r="L50" s="9" t="s">
        <v>19</v>
      </c>
      <c r="M50" s="15" t="s">
        <v>186</v>
      </c>
      <c r="N50" s="16" t="s">
        <v>187</v>
      </c>
      <c r="O50" s="16" t="s">
        <v>188</v>
      </c>
      <c r="P50" t="s">
        <v>189</v>
      </c>
      <c r="Q50" s="1" t="s">
        <v>190</v>
      </c>
      <c r="S50" s="1">
        <f>29+5+5+4+5+6</f>
        <v>54</v>
      </c>
    </row>
    <row r="51" spans="1:20" x14ac:dyDescent="0.3">
      <c r="A51" s="17">
        <f t="shared" si="2"/>
        <v>37</v>
      </c>
      <c r="B51" s="18" t="s">
        <v>191</v>
      </c>
      <c r="C51" s="12" t="s">
        <v>192</v>
      </c>
      <c r="D51" s="19" t="s">
        <v>17</v>
      </c>
      <c r="E51" s="20"/>
      <c r="F51" s="20"/>
      <c r="G51" s="20"/>
      <c r="H51" s="20"/>
      <c r="I51" s="20"/>
      <c r="J51" s="20">
        <v>3</v>
      </c>
      <c r="K51" s="9" t="s">
        <v>64</v>
      </c>
      <c r="L51" s="9" t="s">
        <v>19</v>
      </c>
      <c r="M51" s="15" t="s">
        <v>186</v>
      </c>
      <c r="N51" s="16" t="s">
        <v>187</v>
      </c>
      <c r="O51" s="16" t="s">
        <v>188</v>
      </c>
      <c r="P51" t="s">
        <v>193</v>
      </c>
      <c r="Q51" s="1" t="s">
        <v>194</v>
      </c>
      <c r="S51" s="1">
        <f>29+5+5+4+5+6</f>
        <v>54</v>
      </c>
    </row>
    <row r="52" spans="1:20" x14ac:dyDescent="0.3">
      <c r="A52" s="17">
        <f t="shared" si="2"/>
        <v>38</v>
      </c>
      <c r="B52" s="18" t="s">
        <v>195</v>
      </c>
      <c r="C52" s="12"/>
      <c r="D52" s="19" t="s">
        <v>196</v>
      </c>
      <c r="E52" s="20"/>
      <c r="F52" s="20"/>
      <c r="G52" s="20"/>
      <c r="H52" s="21">
        <v>16</v>
      </c>
      <c r="I52" s="21">
        <v>13</v>
      </c>
      <c r="J52" s="21">
        <v>12</v>
      </c>
      <c r="K52" s="9"/>
      <c r="L52" s="9"/>
      <c r="M52" s="15"/>
      <c r="N52" s="16"/>
      <c r="O52" s="16"/>
      <c r="R52" s="5"/>
    </row>
    <row r="53" spans="1:20" x14ac:dyDescent="0.3">
      <c r="A53" s="17">
        <f t="shared" si="2"/>
        <v>39</v>
      </c>
      <c r="B53" s="18" t="s">
        <v>197</v>
      </c>
      <c r="C53" s="12" t="s">
        <v>198</v>
      </c>
      <c r="D53" s="19" t="s">
        <v>17</v>
      </c>
      <c r="E53" s="20"/>
      <c r="F53" s="20"/>
      <c r="G53" s="20"/>
      <c r="H53" s="21"/>
      <c r="I53" s="21"/>
      <c r="J53" s="21">
        <v>10</v>
      </c>
      <c r="K53" s="9" t="s">
        <v>199</v>
      </c>
      <c r="L53" s="9" t="s">
        <v>19</v>
      </c>
      <c r="M53" s="15" t="s">
        <v>200</v>
      </c>
      <c r="N53" s="16"/>
      <c r="O53" s="16"/>
      <c r="P53" t="s">
        <v>201</v>
      </c>
      <c r="R53" s="5"/>
      <c r="S53" s="30">
        <v>120</v>
      </c>
      <c r="T53" t="s">
        <v>202</v>
      </c>
    </row>
    <row r="54" spans="1:20" x14ac:dyDescent="0.3">
      <c r="A54" s="122" t="s">
        <v>203</v>
      </c>
      <c r="B54" s="122"/>
      <c r="C54" s="31"/>
      <c r="D54" s="13">
        <f>SUM(E55:J55)</f>
        <v>9</v>
      </c>
      <c r="E54" s="32"/>
      <c r="F54" s="32"/>
      <c r="G54" s="32"/>
      <c r="H54" s="32"/>
      <c r="I54" s="32"/>
      <c r="J54" s="32"/>
      <c r="K54" s="33"/>
      <c r="L54" s="33"/>
      <c r="M54" s="15"/>
      <c r="N54" s="16"/>
      <c r="O54" s="16"/>
      <c r="R54" s="5"/>
    </row>
    <row r="55" spans="1:20" x14ac:dyDescent="0.3">
      <c r="A55" s="17">
        <f>A53+1</f>
        <v>40</v>
      </c>
      <c r="B55" s="18" t="s">
        <v>203</v>
      </c>
      <c r="C55" s="12"/>
      <c r="D55" s="19" t="s">
        <v>204</v>
      </c>
      <c r="E55" s="20"/>
      <c r="F55" s="20"/>
      <c r="G55" s="20">
        <v>2</v>
      </c>
      <c r="H55" s="21">
        <v>4</v>
      </c>
      <c r="I55" s="21"/>
      <c r="J55" s="21">
        <v>3</v>
      </c>
      <c r="K55" s="9"/>
      <c r="L55" s="9"/>
      <c r="M55" s="15"/>
      <c r="N55" s="16"/>
      <c r="O55" s="16"/>
      <c r="R55" s="5"/>
    </row>
    <row r="56" spans="1:20" s="42" customFormat="1" x14ac:dyDescent="0.3">
      <c r="A56" s="34"/>
      <c r="B56" s="35" t="s">
        <v>205</v>
      </c>
      <c r="C56" s="35"/>
      <c r="D56" s="36"/>
      <c r="E56" s="37">
        <f t="shared" ref="E56:J56" si="3">SUM(E9:E55)</f>
        <v>29</v>
      </c>
      <c r="F56" s="37">
        <f t="shared" si="3"/>
        <v>30</v>
      </c>
      <c r="G56" s="37">
        <f t="shared" si="3"/>
        <v>30</v>
      </c>
      <c r="H56" s="37">
        <f t="shared" si="3"/>
        <v>31</v>
      </c>
      <c r="I56" s="37">
        <f t="shared" si="3"/>
        <v>30</v>
      </c>
      <c r="J56" s="37">
        <f t="shared" si="3"/>
        <v>30</v>
      </c>
      <c r="K56" s="38">
        <f>SUM(E56:J56)</f>
        <v>180</v>
      </c>
      <c r="L56" s="39"/>
      <c r="M56" s="40"/>
      <c r="N56" s="41"/>
      <c r="O56" s="41"/>
      <c r="Q56" s="4"/>
      <c r="R56" s="4"/>
    </row>
    <row r="57" spans="1:20" x14ac:dyDescent="0.3">
      <c r="A57" s="43"/>
      <c r="B57" s="22" t="s">
        <v>206</v>
      </c>
      <c r="C57" s="22"/>
      <c r="D57" s="44"/>
      <c r="E57" s="45">
        <v>24</v>
      </c>
      <c r="F57" s="45">
        <v>25</v>
      </c>
      <c r="G57" s="45">
        <v>26</v>
      </c>
      <c r="H57" s="45">
        <v>24</v>
      </c>
      <c r="I57" s="45">
        <v>25</v>
      </c>
      <c r="J57" s="45">
        <v>16</v>
      </c>
      <c r="K57" s="43"/>
      <c r="L57" s="46"/>
      <c r="M57" s="47"/>
      <c r="N57" s="48"/>
      <c r="O57" s="48"/>
      <c r="R57" s="5"/>
    </row>
    <row r="58" spans="1:20" x14ac:dyDescent="0.3">
      <c r="A58" s="43"/>
      <c r="B58" s="22" t="s">
        <v>207</v>
      </c>
      <c r="C58" s="22"/>
      <c r="D58" s="44"/>
      <c r="E58" s="45">
        <v>3</v>
      </c>
      <c r="F58" s="45">
        <v>3</v>
      </c>
      <c r="G58" s="45">
        <v>4</v>
      </c>
      <c r="H58" s="45">
        <v>3</v>
      </c>
      <c r="I58" s="45">
        <v>4</v>
      </c>
      <c r="J58" s="45">
        <v>2</v>
      </c>
      <c r="K58" s="43"/>
      <c r="L58" s="46"/>
      <c r="M58" s="47"/>
      <c r="N58" s="48"/>
      <c r="O58" s="48"/>
      <c r="R58" s="5"/>
    </row>
    <row r="59" spans="1:20" x14ac:dyDescent="0.3">
      <c r="B59" s="49" t="s">
        <v>208</v>
      </c>
      <c r="C59" s="50"/>
      <c r="M59" s="51"/>
      <c r="N59" s="52"/>
      <c r="O59" s="51"/>
      <c r="R59" s="5"/>
    </row>
    <row r="60" spans="1:20" x14ac:dyDescent="0.3">
      <c r="A60" s="118" t="s">
        <v>209</v>
      </c>
      <c r="B60" s="118"/>
      <c r="M60" s="51"/>
      <c r="N60" s="52"/>
      <c r="O60" s="51"/>
      <c r="R60" s="5"/>
    </row>
    <row r="61" spans="1:20" x14ac:dyDescent="0.3">
      <c r="A61" s="53">
        <f>A55+1</f>
        <v>41</v>
      </c>
      <c r="B61" s="18" t="s">
        <v>210</v>
      </c>
      <c r="C61" s="12" t="s">
        <v>211</v>
      </c>
      <c r="D61" s="19" t="s">
        <v>212</v>
      </c>
      <c r="E61" s="20">
        <v>0</v>
      </c>
      <c r="F61" s="20"/>
      <c r="G61" s="20"/>
      <c r="H61" s="20"/>
      <c r="I61" s="20"/>
      <c r="J61" s="20"/>
      <c r="K61" s="9" t="s">
        <v>213</v>
      </c>
      <c r="L61" s="9" t="s">
        <v>19</v>
      </c>
      <c r="M61" s="15"/>
      <c r="N61" s="16"/>
      <c r="O61" s="16"/>
      <c r="P61" t="s">
        <v>214</v>
      </c>
      <c r="Q61" s="1" t="s">
        <v>215</v>
      </c>
      <c r="S61" s="1">
        <v>0</v>
      </c>
    </row>
    <row r="62" spans="1:20" x14ac:dyDescent="0.3">
      <c r="A62" s="53">
        <f>A61+1</f>
        <v>42</v>
      </c>
      <c r="B62" s="18" t="s">
        <v>216</v>
      </c>
      <c r="C62" s="12" t="s">
        <v>217</v>
      </c>
      <c r="D62" s="19" t="s">
        <v>212</v>
      </c>
      <c r="E62" s="20">
        <v>0</v>
      </c>
      <c r="F62" s="20"/>
      <c r="G62" s="20"/>
      <c r="H62" s="20"/>
      <c r="I62" s="20"/>
      <c r="J62" s="20"/>
      <c r="K62" s="9" t="s">
        <v>213</v>
      </c>
      <c r="L62" s="9" t="s">
        <v>19</v>
      </c>
      <c r="M62" s="15"/>
      <c r="N62" s="16"/>
      <c r="O62" s="16"/>
      <c r="P62" t="s">
        <v>218</v>
      </c>
      <c r="Q62" s="1" t="s">
        <v>219</v>
      </c>
      <c r="S62" s="1">
        <v>0</v>
      </c>
    </row>
    <row r="63" spans="1:20" x14ac:dyDescent="0.3">
      <c r="A63" s="53">
        <f>A62+1</f>
        <v>43</v>
      </c>
      <c r="B63" s="18" t="s">
        <v>220</v>
      </c>
      <c r="C63" s="12" t="s">
        <v>221</v>
      </c>
      <c r="D63" s="19" t="s">
        <v>212</v>
      </c>
      <c r="E63" s="20"/>
      <c r="F63" s="20"/>
      <c r="G63" s="20"/>
      <c r="H63" s="20">
        <v>0</v>
      </c>
      <c r="I63" s="20"/>
      <c r="J63" s="20"/>
      <c r="K63" s="9" t="s">
        <v>222</v>
      </c>
      <c r="L63" s="9" t="s">
        <v>19</v>
      </c>
      <c r="M63" s="15" t="s">
        <v>133</v>
      </c>
      <c r="N63" s="16" t="s">
        <v>186</v>
      </c>
      <c r="O63" s="16" t="s">
        <v>223</v>
      </c>
      <c r="P63" t="s">
        <v>224</v>
      </c>
      <c r="Q63" s="1" t="s">
        <v>225</v>
      </c>
      <c r="S63" s="1">
        <f>29+5+3+5+3</f>
        <v>45</v>
      </c>
    </row>
    <row r="64" spans="1:20" x14ac:dyDescent="0.3">
      <c r="A64" s="53">
        <f>A63+1</f>
        <v>44</v>
      </c>
      <c r="B64" s="18" t="s">
        <v>226</v>
      </c>
      <c r="C64" s="12"/>
      <c r="D64" s="19" t="s">
        <v>212</v>
      </c>
      <c r="E64" s="20"/>
      <c r="F64" s="20">
        <v>0</v>
      </c>
      <c r="G64" s="20">
        <v>0</v>
      </c>
      <c r="H64" s="20"/>
      <c r="I64" s="20"/>
      <c r="J64" s="20"/>
      <c r="K64" s="9" t="s">
        <v>227</v>
      </c>
      <c r="L64" s="9" t="s">
        <v>19</v>
      </c>
      <c r="M64" s="15"/>
      <c r="N64" s="16"/>
      <c r="O64" s="16"/>
      <c r="Q64" s="1" t="s">
        <v>228</v>
      </c>
      <c r="S64" s="1">
        <v>0</v>
      </c>
    </row>
    <row r="65" spans="1:19" s="42" customFormat="1" x14ac:dyDescent="0.3">
      <c r="A65" s="118" t="s">
        <v>229</v>
      </c>
      <c r="B65" s="118"/>
      <c r="C65" s="54"/>
      <c r="D65" s="55"/>
      <c r="E65" s="56"/>
      <c r="F65" s="56"/>
      <c r="G65" s="56"/>
      <c r="H65" s="56"/>
      <c r="I65" s="56"/>
      <c r="J65" s="56"/>
      <c r="M65" s="57"/>
      <c r="N65" s="58"/>
      <c r="O65" s="57"/>
      <c r="Q65" s="4"/>
      <c r="R65" s="4"/>
      <c r="S65" s="4"/>
    </row>
    <row r="66" spans="1:19" x14ac:dyDescent="0.3">
      <c r="A66" s="17" t="s">
        <v>604</v>
      </c>
      <c r="B66" s="18" t="s">
        <v>606</v>
      </c>
      <c r="C66" s="12"/>
      <c r="D66" s="19" t="s">
        <v>204</v>
      </c>
      <c r="E66" s="20"/>
      <c r="F66" s="20"/>
      <c r="G66" s="20">
        <v>2</v>
      </c>
      <c r="H66" s="20">
        <v>2</v>
      </c>
      <c r="I66" s="20"/>
      <c r="J66" s="20"/>
      <c r="K66" s="19" t="s">
        <v>603</v>
      </c>
      <c r="L66" s="59" t="s">
        <v>54</v>
      </c>
      <c r="M66" s="26"/>
      <c r="N66" s="27"/>
      <c r="O66" s="16"/>
      <c r="Q66" s="1" t="s">
        <v>231</v>
      </c>
      <c r="S66" s="1">
        <v>0</v>
      </c>
    </row>
    <row r="67" spans="1:19" x14ac:dyDescent="0.3">
      <c r="A67" s="17" t="s">
        <v>605</v>
      </c>
      <c r="B67" s="18" t="s">
        <v>608</v>
      </c>
      <c r="C67" s="12"/>
      <c r="D67" s="19" t="s">
        <v>204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19" t="s">
        <v>230</v>
      </c>
      <c r="L67" s="59"/>
      <c r="M67" s="26"/>
      <c r="N67" s="27"/>
      <c r="O67" s="16"/>
      <c r="Q67" s="1" t="s">
        <v>231</v>
      </c>
      <c r="S67" s="1">
        <v>0</v>
      </c>
    </row>
    <row r="68" spans="1:19" x14ac:dyDescent="0.3">
      <c r="A68" s="109"/>
      <c r="B68" s="115" t="s">
        <v>607</v>
      </c>
      <c r="C68" s="110"/>
      <c r="D68" s="111"/>
      <c r="E68" s="112"/>
      <c r="F68" s="112"/>
      <c r="G68" s="112"/>
      <c r="H68" s="112"/>
      <c r="I68" s="112"/>
      <c r="J68" s="112"/>
      <c r="K68" s="111"/>
      <c r="L68" s="111"/>
      <c r="M68" s="113"/>
      <c r="N68" s="113"/>
      <c r="O68" s="114"/>
      <c r="S68" s="1"/>
    </row>
    <row r="69" spans="1:19" x14ac:dyDescent="0.3">
      <c r="A69" s="118" t="s">
        <v>232</v>
      </c>
      <c r="B69" s="118"/>
      <c r="M69" s="52"/>
      <c r="N69" s="52"/>
      <c r="O69" s="52"/>
      <c r="S69" s="1"/>
    </row>
    <row r="70" spans="1:19" x14ac:dyDescent="0.3">
      <c r="A70" s="53">
        <f>A64+2</f>
        <v>46</v>
      </c>
      <c r="B70" s="18" t="s">
        <v>233</v>
      </c>
      <c r="C70" s="12" t="s">
        <v>234</v>
      </c>
      <c r="D70" s="19" t="s">
        <v>204</v>
      </c>
      <c r="E70" s="20">
        <v>3</v>
      </c>
      <c r="F70" s="20"/>
      <c r="G70" s="20"/>
      <c r="H70" s="20"/>
      <c r="I70" s="20"/>
      <c r="J70" s="20"/>
      <c r="K70" s="9" t="s">
        <v>235</v>
      </c>
      <c r="L70" s="9" t="s">
        <v>19</v>
      </c>
      <c r="M70" s="15"/>
      <c r="N70" s="16"/>
      <c r="O70" s="16"/>
      <c r="P70" t="s">
        <v>236</v>
      </c>
      <c r="Q70" s="1" t="s">
        <v>237</v>
      </c>
      <c r="S70" s="1">
        <v>0</v>
      </c>
    </row>
    <row r="71" spans="1:19" x14ac:dyDescent="0.3">
      <c r="A71" s="53">
        <f t="shared" ref="A71:A76" si="4">A70+1</f>
        <v>47</v>
      </c>
      <c r="B71" s="18" t="s">
        <v>238</v>
      </c>
      <c r="C71" s="12" t="s">
        <v>239</v>
      </c>
      <c r="D71" s="19" t="s">
        <v>204</v>
      </c>
      <c r="E71" s="20">
        <v>3</v>
      </c>
      <c r="F71" s="20"/>
      <c r="G71" s="20"/>
      <c r="H71" s="20"/>
      <c r="I71" s="20"/>
      <c r="J71" s="20"/>
      <c r="K71" s="9" t="s">
        <v>235</v>
      </c>
      <c r="L71" s="9" t="s">
        <v>19</v>
      </c>
      <c r="M71" s="15"/>
      <c r="N71" s="16"/>
      <c r="O71" s="16"/>
      <c r="P71" t="s">
        <v>240</v>
      </c>
      <c r="Q71" s="1" t="s">
        <v>241</v>
      </c>
      <c r="S71" s="1">
        <v>0</v>
      </c>
    </row>
    <row r="72" spans="1:19" x14ac:dyDescent="0.3">
      <c r="A72" s="53">
        <f t="shared" si="4"/>
        <v>48</v>
      </c>
      <c r="B72" s="18" t="s">
        <v>242</v>
      </c>
      <c r="C72" s="12" t="s">
        <v>243</v>
      </c>
      <c r="D72" s="19" t="s">
        <v>204</v>
      </c>
      <c r="E72" s="20"/>
      <c r="F72" s="20">
        <v>2</v>
      </c>
      <c r="G72" s="20"/>
      <c r="H72" s="20"/>
      <c r="I72" s="20"/>
      <c r="J72" s="20"/>
      <c r="K72" s="9" t="s">
        <v>53</v>
      </c>
      <c r="L72" s="9" t="s">
        <v>19</v>
      </c>
      <c r="M72" s="15"/>
      <c r="N72" s="16"/>
      <c r="O72" s="16"/>
      <c r="P72" t="s">
        <v>244</v>
      </c>
      <c r="Q72" s="1" t="s">
        <v>245</v>
      </c>
      <c r="S72" s="1">
        <v>0</v>
      </c>
    </row>
    <row r="73" spans="1:19" x14ac:dyDescent="0.3">
      <c r="A73" s="53">
        <f t="shared" si="4"/>
        <v>49</v>
      </c>
      <c r="B73" s="18" t="s">
        <v>246</v>
      </c>
      <c r="C73" s="12" t="s">
        <v>247</v>
      </c>
      <c r="D73" s="19" t="s">
        <v>204</v>
      </c>
      <c r="E73" s="20"/>
      <c r="F73" s="20"/>
      <c r="G73" s="20">
        <v>2</v>
      </c>
      <c r="H73" s="20"/>
      <c r="I73" s="20"/>
      <c r="J73" s="20"/>
      <c r="K73" s="9" t="s">
        <v>53</v>
      </c>
      <c r="L73" s="9" t="s">
        <v>19</v>
      </c>
      <c r="M73" s="15"/>
      <c r="N73" s="16"/>
      <c r="O73" s="16"/>
      <c r="P73" t="s">
        <v>248</v>
      </c>
      <c r="Q73" s="1" t="s">
        <v>249</v>
      </c>
      <c r="S73" s="1">
        <v>0</v>
      </c>
    </row>
    <row r="74" spans="1:19" x14ac:dyDescent="0.3">
      <c r="A74" s="53">
        <f t="shared" si="4"/>
        <v>50</v>
      </c>
      <c r="B74" s="18" t="s">
        <v>250</v>
      </c>
      <c r="C74" s="12" t="s">
        <v>251</v>
      </c>
      <c r="D74" s="19" t="s">
        <v>204</v>
      </c>
      <c r="E74" s="20">
        <v>3</v>
      </c>
      <c r="F74" s="20"/>
      <c r="G74" s="20"/>
      <c r="H74" s="20"/>
      <c r="I74" s="20"/>
      <c r="J74" s="20"/>
      <c r="K74" s="9" t="s">
        <v>64</v>
      </c>
      <c r="L74" s="9" t="s">
        <v>19</v>
      </c>
      <c r="M74" s="15"/>
      <c r="N74" s="16"/>
      <c r="O74" s="16"/>
      <c r="P74" t="s">
        <v>252</v>
      </c>
      <c r="Q74" s="1" t="s">
        <v>253</v>
      </c>
      <c r="S74" s="1">
        <v>0</v>
      </c>
    </row>
    <row r="75" spans="1:19" x14ac:dyDescent="0.3">
      <c r="A75" s="53">
        <f t="shared" si="4"/>
        <v>51</v>
      </c>
      <c r="B75" s="18" t="s">
        <v>254</v>
      </c>
      <c r="C75" s="12" t="s">
        <v>255</v>
      </c>
      <c r="D75" s="19" t="s">
        <v>204</v>
      </c>
      <c r="E75" s="20"/>
      <c r="F75" s="20">
        <v>3</v>
      </c>
      <c r="G75" s="20"/>
      <c r="H75" s="20"/>
      <c r="I75" s="20"/>
      <c r="J75" s="20"/>
      <c r="K75" s="9" t="s">
        <v>64</v>
      </c>
      <c r="L75" s="9" t="s">
        <v>19</v>
      </c>
      <c r="M75" s="15"/>
      <c r="N75" s="16"/>
      <c r="O75" s="16"/>
      <c r="P75" t="s">
        <v>256</v>
      </c>
      <c r="Q75" s="1" t="s">
        <v>257</v>
      </c>
      <c r="S75" s="1">
        <v>0</v>
      </c>
    </row>
    <row r="76" spans="1:19" x14ac:dyDescent="0.3">
      <c r="A76" s="53">
        <f t="shared" si="4"/>
        <v>52</v>
      </c>
      <c r="B76" s="18" t="s">
        <v>258</v>
      </c>
      <c r="C76" s="12" t="s">
        <v>259</v>
      </c>
      <c r="D76" s="19" t="s">
        <v>204</v>
      </c>
      <c r="E76" s="20">
        <v>3</v>
      </c>
      <c r="F76" s="20">
        <v>3</v>
      </c>
      <c r="G76" s="20">
        <v>3</v>
      </c>
      <c r="H76" s="20">
        <v>3</v>
      </c>
      <c r="I76" s="20">
        <v>3</v>
      </c>
      <c r="J76" s="20">
        <v>3</v>
      </c>
      <c r="K76" s="9" t="s">
        <v>64</v>
      </c>
      <c r="L76" s="9" t="s">
        <v>175</v>
      </c>
      <c r="M76" s="15"/>
      <c r="N76" s="16"/>
      <c r="O76" s="16"/>
      <c r="P76" t="s">
        <v>260</v>
      </c>
      <c r="Q76" s="1" t="s">
        <v>261</v>
      </c>
      <c r="R76" s="5"/>
      <c r="S76" s="1">
        <v>0</v>
      </c>
    </row>
    <row r="77" spans="1:19" ht="21" x14ac:dyDescent="0.3">
      <c r="A77" s="119" t="s">
        <v>262</v>
      </c>
      <c r="B77" s="119"/>
      <c r="C77" s="60"/>
      <c r="D77" s="61"/>
      <c r="E77" s="62"/>
      <c r="F77" s="62"/>
      <c r="G77" s="62"/>
      <c r="H77" s="62"/>
      <c r="I77" s="62"/>
      <c r="J77" s="62"/>
      <c r="K77" s="61"/>
      <c r="L77" s="61"/>
      <c r="M77" s="52"/>
      <c r="N77" s="52"/>
      <c r="O77" s="52"/>
      <c r="R77" s="5"/>
    </row>
    <row r="78" spans="1:19" ht="19.350000000000001" customHeight="1" x14ac:dyDescent="0.3">
      <c r="A78" s="6"/>
      <c r="B78" s="120" t="s">
        <v>5</v>
      </c>
      <c r="C78" s="120"/>
      <c r="D78" s="120"/>
      <c r="E78" s="7">
        <v>1</v>
      </c>
      <c r="F78" s="7">
        <v>2</v>
      </c>
      <c r="G78" s="7">
        <v>3</v>
      </c>
      <c r="H78" s="7">
        <v>4</v>
      </c>
      <c r="I78" s="7">
        <v>5</v>
      </c>
      <c r="J78" s="7">
        <v>6</v>
      </c>
      <c r="K78" s="9"/>
      <c r="L78" s="9"/>
      <c r="M78" s="121" t="s">
        <v>9</v>
      </c>
      <c r="N78" s="121"/>
      <c r="O78" s="121"/>
      <c r="R78" s="5"/>
    </row>
    <row r="79" spans="1:19" x14ac:dyDescent="0.3">
      <c r="A79" s="17">
        <f>A76+1</f>
        <v>53</v>
      </c>
      <c r="B79" s="18" t="s">
        <v>263</v>
      </c>
      <c r="C79" s="12" t="s">
        <v>264</v>
      </c>
      <c r="D79" s="19" t="s">
        <v>17</v>
      </c>
      <c r="E79" s="20"/>
      <c r="F79" s="20"/>
      <c r="G79" s="20"/>
      <c r="H79" s="20">
        <v>5</v>
      </c>
      <c r="I79" s="20"/>
      <c r="J79" s="20"/>
      <c r="K79" s="9" t="s">
        <v>265</v>
      </c>
      <c r="L79" s="9" t="s">
        <v>19</v>
      </c>
      <c r="M79" s="26" t="s">
        <v>266</v>
      </c>
      <c r="N79" s="27" t="s">
        <v>186</v>
      </c>
      <c r="O79" s="16"/>
      <c r="P79" t="s">
        <v>267</v>
      </c>
      <c r="Q79" s="1" t="s">
        <v>268</v>
      </c>
      <c r="S79" s="1">
        <f>29+5+3+4+5</f>
        <v>46</v>
      </c>
    </row>
    <row r="80" spans="1:19" x14ac:dyDescent="0.3">
      <c r="A80" s="17">
        <f>A79+1</f>
        <v>54</v>
      </c>
      <c r="B80" s="18" t="s">
        <v>269</v>
      </c>
      <c r="C80" s="12" t="s">
        <v>270</v>
      </c>
      <c r="D80" s="19" t="s">
        <v>17</v>
      </c>
      <c r="E80" s="20"/>
      <c r="F80" s="20"/>
      <c r="G80" s="20"/>
      <c r="H80" s="20"/>
      <c r="I80" s="20">
        <v>5</v>
      </c>
      <c r="J80" s="20"/>
      <c r="K80" s="9" t="s">
        <v>265</v>
      </c>
      <c r="L80" s="9" t="s">
        <v>19</v>
      </c>
      <c r="M80" s="15" t="s">
        <v>266</v>
      </c>
      <c r="N80" s="16" t="s">
        <v>186</v>
      </c>
      <c r="O80" s="16" t="s">
        <v>223</v>
      </c>
      <c r="P80" t="s">
        <v>271</v>
      </c>
      <c r="Q80" s="1" t="s">
        <v>272</v>
      </c>
      <c r="S80" s="1">
        <f>29+5+3+4+5+3</f>
        <v>49</v>
      </c>
    </row>
    <row r="81" spans="1:20" x14ac:dyDescent="0.3">
      <c r="A81" s="17">
        <f>A80+1</f>
        <v>55</v>
      </c>
      <c r="B81" s="18" t="s">
        <v>273</v>
      </c>
      <c r="C81" s="63" t="s">
        <v>274</v>
      </c>
      <c r="D81" s="19" t="s">
        <v>17</v>
      </c>
      <c r="E81" s="20"/>
      <c r="F81" s="20"/>
      <c r="G81" s="20"/>
      <c r="H81" s="20">
        <v>2</v>
      </c>
      <c r="I81" s="20"/>
      <c r="J81" s="20"/>
      <c r="K81" s="19" t="s">
        <v>128</v>
      </c>
      <c r="L81" s="9" t="s">
        <v>19</v>
      </c>
      <c r="M81" s="15" t="s">
        <v>186</v>
      </c>
      <c r="N81" s="16"/>
      <c r="O81" s="16"/>
      <c r="P81" t="s">
        <v>275</v>
      </c>
      <c r="Q81" s="1" t="s">
        <v>276</v>
      </c>
      <c r="S81" s="1">
        <f>29+5</f>
        <v>34</v>
      </c>
    </row>
    <row r="82" spans="1:20" ht="37.5" x14ac:dyDescent="0.3">
      <c r="A82" s="17"/>
      <c r="B82" s="18" t="s">
        <v>277</v>
      </c>
      <c r="C82" s="12"/>
      <c r="D82" s="19" t="s">
        <v>17</v>
      </c>
      <c r="E82" s="20"/>
      <c r="F82" s="20"/>
      <c r="G82" s="20"/>
      <c r="H82" s="20"/>
      <c r="I82" s="20"/>
      <c r="J82" s="20">
        <v>2</v>
      </c>
      <c r="K82" s="9"/>
      <c r="L82" s="9"/>
      <c r="M82" s="15"/>
      <c r="N82" s="16"/>
      <c r="O82" s="16"/>
      <c r="R82" s="5"/>
      <c r="S82" s="1"/>
    </row>
    <row r="83" spans="1:20" x14ac:dyDescent="0.3">
      <c r="A83" s="17">
        <f>A81+1</f>
        <v>56</v>
      </c>
      <c r="B83" s="107" t="s">
        <v>278</v>
      </c>
      <c r="C83" s="12" t="s">
        <v>279</v>
      </c>
      <c r="D83" s="19" t="s">
        <v>47</v>
      </c>
      <c r="E83" s="21"/>
      <c r="F83" s="21"/>
      <c r="G83" s="21"/>
      <c r="H83" s="20"/>
      <c r="I83" s="20"/>
      <c r="J83" s="20"/>
      <c r="K83" s="9" t="s">
        <v>128</v>
      </c>
      <c r="L83" s="9" t="s">
        <v>19</v>
      </c>
      <c r="M83" s="15" t="s">
        <v>280</v>
      </c>
      <c r="N83" s="16"/>
      <c r="O83" s="16"/>
      <c r="P83" t="s">
        <v>281</v>
      </c>
      <c r="Q83" s="1" t="s">
        <v>282</v>
      </c>
      <c r="S83" s="1">
        <f>34+2+2</f>
        <v>38</v>
      </c>
    </row>
    <row r="84" spans="1:20" x14ac:dyDescent="0.3">
      <c r="A84" s="17">
        <f>A83+1</f>
        <v>57</v>
      </c>
      <c r="B84" s="107" t="s">
        <v>283</v>
      </c>
      <c r="C84" s="12" t="s">
        <v>284</v>
      </c>
      <c r="D84" s="64" t="s">
        <v>47</v>
      </c>
      <c r="E84" s="20"/>
      <c r="F84" s="20"/>
      <c r="G84" s="20"/>
      <c r="H84" s="20"/>
      <c r="I84" s="20"/>
      <c r="J84" s="20"/>
      <c r="K84" s="19" t="s">
        <v>128</v>
      </c>
      <c r="L84" s="9" t="s">
        <v>54</v>
      </c>
      <c r="M84" s="15" t="s">
        <v>280</v>
      </c>
      <c r="N84" s="16"/>
      <c r="O84" s="16"/>
      <c r="P84" t="s">
        <v>285</v>
      </c>
      <c r="Q84" s="1" t="s">
        <v>286</v>
      </c>
      <c r="S84" s="1">
        <f>34+2+2</f>
        <v>38</v>
      </c>
    </row>
    <row r="85" spans="1:20" x14ac:dyDescent="0.3">
      <c r="A85" s="17">
        <f>A84+1</f>
        <v>58</v>
      </c>
      <c r="B85" s="18" t="s">
        <v>287</v>
      </c>
      <c r="C85" s="12" t="s">
        <v>288</v>
      </c>
      <c r="D85" s="19" t="s">
        <v>17</v>
      </c>
      <c r="E85" s="21"/>
      <c r="F85" s="21"/>
      <c r="G85" s="21"/>
      <c r="H85" s="20"/>
      <c r="I85" s="20"/>
      <c r="J85" s="20">
        <v>2</v>
      </c>
      <c r="K85" s="9" t="s">
        <v>53</v>
      </c>
      <c r="L85" s="9" t="s">
        <v>19</v>
      </c>
      <c r="M85" s="15" t="s">
        <v>200</v>
      </c>
      <c r="N85" s="16"/>
      <c r="O85" s="16"/>
      <c r="P85" t="s">
        <v>289</v>
      </c>
      <c r="Q85" s="1" t="s">
        <v>290</v>
      </c>
      <c r="S85" s="30">
        <v>120</v>
      </c>
      <c r="T85" t="s">
        <v>202</v>
      </c>
    </row>
    <row r="86" spans="1:20" x14ac:dyDescent="0.3">
      <c r="A86" s="17">
        <f>A85+1</f>
        <v>59</v>
      </c>
      <c r="B86" s="18" t="s">
        <v>291</v>
      </c>
      <c r="C86" s="12"/>
      <c r="D86" s="19" t="s">
        <v>47</v>
      </c>
      <c r="E86" s="21"/>
      <c r="F86" s="21"/>
      <c r="G86" s="7"/>
      <c r="H86" s="7">
        <f>H52-SUM(H79:H85)</f>
        <v>9</v>
      </c>
      <c r="I86" s="7">
        <f>I52-SUM(I79:I85)</f>
        <v>8</v>
      </c>
      <c r="J86" s="7">
        <f>J52-SUM(J79:J85)</f>
        <v>8</v>
      </c>
      <c r="K86" s="9"/>
      <c r="L86" s="9"/>
      <c r="M86" s="26"/>
      <c r="N86" s="27"/>
      <c r="O86" s="16"/>
      <c r="R86" s="5"/>
    </row>
    <row r="87" spans="1:20" x14ac:dyDescent="0.3">
      <c r="A87" s="118" t="s">
        <v>291</v>
      </c>
      <c r="B87" s="118"/>
      <c r="K87"/>
      <c r="M87" s="51"/>
      <c r="N87" s="51"/>
      <c r="O87" s="51"/>
      <c r="R87" s="5"/>
    </row>
    <row r="88" spans="1:20" x14ac:dyDescent="0.3">
      <c r="A88" s="53">
        <f>A86+1</f>
        <v>60</v>
      </c>
      <c r="B88" s="18" t="s">
        <v>292</v>
      </c>
      <c r="C88" s="12" t="s">
        <v>293</v>
      </c>
      <c r="D88" s="65" t="s">
        <v>47</v>
      </c>
      <c r="E88" s="20"/>
      <c r="F88" s="21"/>
      <c r="G88" s="20"/>
      <c r="H88" s="20">
        <v>2</v>
      </c>
      <c r="I88" s="20"/>
      <c r="J88" s="20"/>
      <c r="K88" s="9" t="s">
        <v>128</v>
      </c>
      <c r="L88" s="9" t="s">
        <v>54</v>
      </c>
      <c r="M88" s="15" t="s">
        <v>294</v>
      </c>
      <c r="N88" s="16"/>
      <c r="O88" s="16"/>
      <c r="P88" t="s">
        <v>295</v>
      </c>
      <c r="Q88" s="1" t="s">
        <v>296</v>
      </c>
      <c r="S88" s="1">
        <f>15+2+3</f>
        <v>20</v>
      </c>
    </row>
    <row r="89" spans="1:20" x14ac:dyDescent="0.3">
      <c r="A89" s="53">
        <f t="shared" ref="A89:A104" si="5">A88+1</f>
        <v>61</v>
      </c>
      <c r="B89" s="18" t="s">
        <v>297</v>
      </c>
      <c r="C89" s="12" t="s">
        <v>298</v>
      </c>
      <c r="D89" s="65" t="s">
        <v>47</v>
      </c>
      <c r="E89" s="20"/>
      <c r="F89" s="21"/>
      <c r="G89" s="20"/>
      <c r="H89" s="20">
        <v>3</v>
      </c>
      <c r="I89" s="20"/>
      <c r="J89" s="20"/>
      <c r="K89" s="9" t="s">
        <v>64</v>
      </c>
      <c r="L89" s="9" t="s">
        <v>54</v>
      </c>
      <c r="M89" s="15" t="s">
        <v>294</v>
      </c>
      <c r="N89" s="16"/>
      <c r="O89" s="16"/>
      <c r="P89" t="s">
        <v>299</v>
      </c>
      <c r="Q89" s="1" t="s">
        <v>300</v>
      </c>
      <c r="S89" s="1">
        <f>15+2+3</f>
        <v>20</v>
      </c>
    </row>
    <row r="90" spans="1:20" x14ac:dyDescent="0.3">
      <c r="A90" s="53">
        <f t="shared" si="5"/>
        <v>62</v>
      </c>
      <c r="B90" s="18" t="s">
        <v>301</v>
      </c>
      <c r="C90" s="12" t="s">
        <v>302</v>
      </c>
      <c r="D90" s="65" t="s">
        <v>47</v>
      </c>
      <c r="E90" s="20"/>
      <c r="F90" s="21"/>
      <c r="G90" s="20"/>
      <c r="H90" s="20"/>
      <c r="I90" s="20">
        <v>2</v>
      </c>
      <c r="J90" s="20"/>
      <c r="K90" s="9" t="s">
        <v>128</v>
      </c>
      <c r="L90" s="9" t="s">
        <v>54</v>
      </c>
      <c r="M90" s="15" t="s">
        <v>188</v>
      </c>
      <c r="N90" s="16"/>
      <c r="O90" s="16"/>
      <c r="P90" t="s">
        <v>303</v>
      </c>
      <c r="Q90" s="1" t="s">
        <v>304</v>
      </c>
      <c r="S90" s="1">
        <f>31+3+3</f>
        <v>37</v>
      </c>
    </row>
    <row r="91" spans="1:20" x14ac:dyDescent="0.3">
      <c r="A91" s="53">
        <f t="shared" si="5"/>
        <v>63</v>
      </c>
      <c r="B91" s="18" t="s">
        <v>305</v>
      </c>
      <c r="C91" s="12" t="s">
        <v>306</v>
      </c>
      <c r="D91" s="65" t="s">
        <v>47</v>
      </c>
      <c r="E91" s="20"/>
      <c r="F91" s="21"/>
      <c r="G91" s="20"/>
      <c r="H91" s="20"/>
      <c r="I91" s="20">
        <v>3</v>
      </c>
      <c r="J91" s="20"/>
      <c r="K91" s="9" t="s">
        <v>64</v>
      </c>
      <c r="L91" s="9" t="s">
        <v>54</v>
      </c>
      <c r="M91" s="15" t="s">
        <v>188</v>
      </c>
      <c r="N91" s="16"/>
      <c r="O91" s="16"/>
      <c r="P91" t="s">
        <v>307</v>
      </c>
      <c r="Q91" s="1" t="s">
        <v>308</v>
      </c>
      <c r="S91" s="1">
        <f>31+3+3</f>
        <v>37</v>
      </c>
    </row>
    <row r="92" spans="1:20" x14ac:dyDescent="0.3">
      <c r="A92" s="53">
        <f t="shared" si="5"/>
        <v>64</v>
      </c>
      <c r="B92" s="18" t="s">
        <v>309</v>
      </c>
      <c r="C92" s="12" t="s">
        <v>310</v>
      </c>
      <c r="D92" s="65" t="s">
        <v>47</v>
      </c>
      <c r="E92" s="20"/>
      <c r="F92" s="21"/>
      <c r="G92" s="20"/>
      <c r="H92" s="20"/>
      <c r="I92" s="20"/>
      <c r="J92" s="66">
        <v>5</v>
      </c>
      <c r="K92" s="9" t="s">
        <v>30</v>
      </c>
      <c r="L92" s="9" t="s">
        <v>54</v>
      </c>
      <c r="M92" s="15" t="s">
        <v>311</v>
      </c>
      <c r="N92" s="16"/>
      <c r="O92" s="16"/>
      <c r="P92" t="s">
        <v>312</v>
      </c>
      <c r="Q92" s="1" t="s">
        <v>313</v>
      </c>
      <c r="S92" s="1">
        <f>39+2+3</f>
        <v>44</v>
      </c>
    </row>
    <row r="93" spans="1:20" x14ac:dyDescent="0.3">
      <c r="A93" s="53">
        <f t="shared" si="5"/>
        <v>65</v>
      </c>
      <c r="B93" s="18" t="s">
        <v>314</v>
      </c>
      <c r="C93" s="12" t="s">
        <v>315</v>
      </c>
      <c r="D93" s="65" t="s">
        <v>47</v>
      </c>
      <c r="E93" s="20"/>
      <c r="F93" s="21"/>
      <c r="G93" s="21"/>
      <c r="H93" s="20"/>
      <c r="I93" s="20">
        <v>5</v>
      </c>
      <c r="J93" s="20"/>
      <c r="K93" s="9" t="s">
        <v>79</v>
      </c>
      <c r="L93" s="9" t="s">
        <v>54</v>
      </c>
      <c r="M93" s="26" t="s">
        <v>31</v>
      </c>
      <c r="N93" s="27"/>
      <c r="O93" s="16"/>
      <c r="P93" t="s">
        <v>316</v>
      </c>
      <c r="Q93" s="1" t="s">
        <v>317</v>
      </c>
      <c r="S93" s="1">
        <f>14+7</f>
        <v>21</v>
      </c>
    </row>
    <row r="94" spans="1:20" x14ac:dyDescent="0.3">
      <c r="A94" s="53">
        <f t="shared" si="5"/>
        <v>66</v>
      </c>
      <c r="B94" s="18" t="s">
        <v>318</v>
      </c>
      <c r="C94" s="12" t="s">
        <v>319</v>
      </c>
      <c r="D94" s="65" t="s">
        <v>47</v>
      </c>
      <c r="E94" s="20"/>
      <c r="F94" s="21"/>
      <c r="G94" s="20"/>
      <c r="H94" s="20"/>
      <c r="I94" s="20"/>
      <c r="J94" s="20">
        <v>3</v>
      </c>
      <c r="K94" s="9" t="s">
        <v>320</v>
      </c>
      <c r="L94" s="9" t="s">
        <v>54</v>
      </c>
      <c r="M94" s="15" t="s">
        <v>294</v>
      </c>
      <c r="N94" s="16" t="s">
        <v>311</v>
      </c>
      <c r="O94" s="16"/>
      <c r="P94" t="s">
        <v>321</v>
      </c>
      <c r="Q94" s="1" t="s">
        <v>322</v>
      </c>
      <c r="S94" s="1">
        <f>39+2+3+5+3+2+3</f>
        <v>57</v>
      </c>
    </row>
    <row r="95" spans="1:20" x14ac:dyDescent="0.3">
      <c r="A95" s="53">
        <f t="shared" si="5"/>
        <v>67</v>
      </c>
      <c r="B95" s="18" t="s">
        <v>323</v>
      </c>
      <c r="C95" s="12" t="s">
        <v>324</v>
      </c>
      <c r="D95" s="65" t="s">
        <v>47</v>
      </c>
      <c r="E95" s="20"/>
      <c r="F95" s="21"/>
      <c r="G95" s="20"/>
      <c r="H95" s="20"/>
      <c r="I95" s="20">
        <v>3</v>
      </c>
      <c r="J95" s="20"/>
      <c r="K95" s="9" t="s">
        <v>325</v>
      </c>
      <c r="L95" s="9" t="s">
        <v>54</v>
      </c>
      <c r="M95" s="15" t="s">
        <v>294</v>
      </c>
      <c r="N95" s="16" t="s">
        <v>188</v>
      </c>
      <c r="O95" s="16"/>
      <c r="P95" t="s">
        <v>326</v>
      </c>
      <c r="Q95" s="1" t="s">
        <v>327</v>
      </c>
      <c r="S95" s="1">
        <f>31+3+3+5+3+2+3</f>
        <v>50</v>
      </c>
    </row>
    <row r="96" spans="1:20" x14ac:dyDescent="0.3">
      <c r="A96" s="53">
        <f t="shared" si="5"/>
        <v>68</v>
      </c>
      <c r="B96" s="16" t="s">
        <v>328</v>
      </c>
      <c r="C96" s="63" t="s">
        <v>329</v>
      </c>
      <c r="D96" s="19" t="s">
        <v>47</v>
      </c>
      <c r="E96" s="20"/>
      <c r="F96" s="20"/>
      <c r="G96" s="20"/>
      <c r="H96" s="20"/>
      <c r="I96" s="20">
        <v>3</v>
      </c>
      <c r="J96" s="20"/>
      <c r="K96" s="19" t="s">
        <v>325</v>
      </c>
      <c r="L96" s="67" t="s">
        <v>19</v>
      </c>
      <c r="M96" s="68" t="s">
        <v>188</v>
      </c>
      <c r="N96" s="16" t="s">
        <v>273</v>
      </c>
      <c r="O96" s="16"/>
      <c r="Q96" s="1" t="s">
        <v>330</v>
      </c>
      <c r="S96" s="1">
        <f>31+3+3+5+3+5+2</f>
        <v>52</v>
      </c>
    </row>
    <row r="97" spans="1:19" x14ac:dyDescent="0.3">
      <c r="A97" s="53">
        <f t="shared" si="5"/>
        <v>69</v>
      </c>
      <c r="B97" s="18" t="s">
        <v>331</v>
      </c>
      <c r="C97" s="63" t="s">
        <v>332</v>
      </c>
      <c r="D97" s="65" t="s">
        <v>47</v>
      </c>
      <c r="E97" s="20"/>
      <c r="F97" s="20"/>
      <c r="G97" s="20"/>
      <c r="H97" s="20">
        <v>3</v>
      </c>
      <c r="I97" s="20"/>
      <c r="J97" s="20"/>
      <c r="K97" s="9" t="s">
        <v>320</v>
      </c>
      <c r="L97" s="9" t="s">
        <v>19</v>
      </c>
      <c r="M97" s="15" t="s">
        <v>294</v>
      </c>
      <c r="N97" s="16"/>
      <c r="O97" s="16"/>
      <c r="P97" t="s">
        <v>333</v>
      </c>
      <c r="Q97" s="1" t="s">
        <v>334</v>
      </c>
      <c r="S97" s="1">
        <f>15+2+3</f>
        <v>20</v>
      </c>
    </row>
    <row r="98" spans="1:19" x14ac:dyDescent="0.3">
      <c r="A98" s="53">
        <f t="shared" si="5"/>
        <v>70</v>
      </c>
      <c r="B98" s="18" t="s">
        <v>335</v>
      </c>
      <c r="C98" s="63" t="s">
        <v>336</v>
      </c>
      <c r="D98" s="65" t="s">
        <v>47</v>
      </c>
      <c r="E98" s="20"/>
      <c r="F98" s="20"/>
      <c r="G98" s="20"/>
      <c r="H98" s="20">
        <v>3</v>
      </c>
      <c r="I98" s="20"/>
      <c r="J98" s="21"/>
      <c r="K98" s="9" t="s">
        <v>325</v>
      </c>
      <c r="L98" s="9" t="s">
        <v>19</v>
      </c>
      <c r="M98" s="15" t="s">
        <v>187</v>
      </c>
      <c r="N98" s="16"/>
      <c r="O98" s="16"/>
      <c r="P98" t="s">
        <v>337</v>
      </c>
      <c r="Q98" s="1" t="s">
        <v>338</v>
      </c>
      <c r="S98" s="1">
        <f>19+4</f>
        <v>23</v>
      </c>
    </row>
    <row r="99" spans="1:19" ht="18.75" customHeight="1" x14ac:dyDescent="0.3">
      <c r="A99" s="53">
        <f t="shared" si="5"/>
        <v>71</v>
      </c>
      <c r="B99" s="18" t="s">
        <v>339</v>
      </c>
      <c r="C99" s="12" t="s">
        <v>340</v>
      </c>
      <c r="D99" s="65" t="s">
        <v>47</v>
      </c>
      <c r="E99" s="20"/>
      <c r="F99" s="20"/>
      <c r="G99" s="20"/>
      <c r="H99" s="20"/>
      <c r="I99" s="20">
        <v>3</v>
      </c>
      <c r="J99" s="20"/>
      <c r="K99" s="9" t="s">
        <v>92</v>
      </c>
      <c r="L99" s="9" t="s">
        <v>54</v>
      </c>
      <c r="M99" s="15" t="s">
        <v>341</v>
      </c>
      <c r="N99" s="16" t="s">
        <v>31</v>
      </c>
      <c r="O99" s="16"/>
      <c r="P99" t="s">
        <v>342</v>
      </c>
      <c r="Q99" s="1" t="s">
        <v>343</v>
      </c>
      <c r="S99" s="1">
        <f>14+7+2</f>
        <v>23</v>
      </c>
    </row>
    <row r="100" spans="1:19" x14ac:dyDescent="0.3">
      <c r="A100" s="53">
        <f t="shared" si="5"/>
        <v>72</v>
      </c>
      <c r="B100" s="18" t="s">
        <v>344</v>
      </c>
      <c r="C100" s="12" t="s">
        <v>345</v>
      </c>
      <c r="D100" s="19" t="s">
        <v>47</v>
      </c>
      <c r="E100" s="20"/>
      <c r="F100" s="21"/>
      <c r="G100" s="20"/>
      <c r="H100" s="20">
        <v>3</v>
      </c>
      <c r="I100" s="20"/>
      <c r="J100" s="20"/>
      <c r="K100" s="9" t="s">
        <v>92</v>
      </c>
      <c r="L100" s="9" t="s">
        <v>54</v>
      </c>
      <c r="M100" s="15" t="s">
        <v>35</v>
      </c>
      <c r="N100" s="16"/>
      <c r="O100" s="16"/>
      <c r="P100" t="s">
        <v>346</v>
      </c>
      <c r="Q100" s="1" t="s">
        <v>347</v>
      </c>
      <c r="S100" s="1">
        <v>4</v>
      </c>
    </row>
    <row r="101" spans="1:19" ht="37.5" x14ac:dyDescent="0.3">
      <c r="A101" s="53">
        <f t="shared" si="5"/>
        <v>73</v>
      </c>
      <c r="B101" s="18" t="s">
        <v>348</v>
      </c>
      <c r="C101" s="12" t="s">
        <v>349</v>
      </c>
      <c r="D101" s="19" t="s">
        <v>47</v>
      </c>
      <c r="E101" s="20"/>
      <c r="F101" s="21"/>
      <c r="G101" s="66"/>
      <c r="H101" s="69"/>
      <c r="I101" s="20">
        <v>3</v>
      </c>
      <c r="J101" s="20"/>
      <c r="K101" s="9" t="s">
        <v>92</v>
      </c>
      <c r="L101" s="9" t="s">
        <v>54</v>
      </c>
      <c r="M101" s="15" t="s">
        <v>35</v>
      </c>
      <c r="N101" s="16"/>
      <c r="O101" s="16"/>
      <c r="P101" t="s">
        <v>350</v>
      </c>
      <c r="Q101" s="1" t="s">
        <v>351</v>
      </c>
      <c r="S101" s="1">
        <v>4</v>
      </c>
    </row>
    <row r="102" spans="1:19" x14ac:dyDescent="0.3">
      <c r="A102" s="70">
        <f t="shared" si="5"/>
        <v>74</v>
      </c>
      <c r="B102" s="71" t="s">
        <v>352</v>
      </c>
      <c r="C102" s="63" t="s">
        <v>353</v>
      </c>
      <c r="D102" s="72" t="s">
        <v>47</v>
      </c>
      <c r="E102" s="73"/>
      <c r="F102" s="73"/>
      <c r="G102" s="73"/>
      <c r="H102" s="73"/>
      <c r="I102" s="73"/>
      <c r="J102" s="73">
        <v>5</v>
      </c>
      <c r="K102" s="74" t="s">
        <v>265</v>
      </c>
      <c r="L102" s="74" t="s">
        <v>19</v>
      </c>
      <c r="M102" s="75" t="s">
        <v>266</v>
      </c>
      <c r="N102" s="76" t="s">
        <v>169</v>
      </c>
      <c r="O102" s="76" t="s">
        <v>223</v>
      </c>
      <c r="P102" t="s">
        <v>354</v>
      </c>
      <c r="Q102" s="1" t="s">
        <v>355</v>
      </c>
      <c r="S102" s="1">
        <f>15+5+15+4+3</f>
        <v>42</v>
      </c>
    </row>
    <row r="103" spans="1:19" ht="21" x14ac:dyDescent="0.3">
      <c r="A103" s="77">
        <f t="shared" si="5"/>
        <v>75</v>
      </c>
      <c r="B103" s="23" t="s">
        <v>356</v>
      </c>
      <c r="C103" s="23" t="s">
        <v>357</v>
      </c>
      <c r="D103" s="78" t="s">
        <v>47</v>
      </c>
      <c r="E103" s="79"/>
      <c r="F103" s="79"/>
      <c r="G103" s="79"/>
      <c r="H103" s="79"/>
      <c r="I103" s="79"/>
      <c r="J103" s="79">
        <v>3</v>
      </c>
      <c r="K103" s="78" t="s">
        <v>325</v>
      </c>
      <c r="L103" s="80" t="s">
        <v>54</v>
      </c>
      <c r="M103" s="81" t="s">
        <v>188</v>
      </c>
      <c r="N103" s="23"/>
      <c r="O103" s="23"/>
      <c r="P103" t="s">
        <v>358</v>
      </c>
      <c r="Q103" s="1" t="s">
        <v>359</v>
      </c>
      <c r="S103" s="1">
        <f>37+2+3</f>
        <v>42</v>
      </c>
    </row>
    <row r="104" spans="1:19" x14ac:dyDescent="0.3">
      <c r="A104" s="17">
        <f t="shared" si="5"/>
        <v>76</v>
      </c>
      <c r="B104" s="16" t="s">
        <v>360</v>
      </c>
      <c r="C104" s="16" t="s">
        <v>361</v>
      </c>
      <c r="D104" s="19" t="s">
        <v>47</v>
      </c>
      <c r="E104" s="20"/>
      <c r="F104" s="20"/>
      <c r="G104" s="20"/>
      <c r="H104" s="20">
        <v>4</v>
      </c>
      <c r="I104" s="20"/>
      <c r="J104" s="20"/>
      <c r="K104" s="19" t="s">
        <v>362</v>
      </c>
      <c r="L104" s="67" t="s">
        <v>19</v>
      </c>
      <c r="M104" s="68" t="s">
        <v>40</v>
      </c>
      <c r="N104" s="16"/>
      <c r="O104" s="16"/>
      <c r="P104" t="s">
        <v>363</v>
      </c>
      <c r="Q104" s="1" t="s">
        <v>364</v>
      </c>
      <c r="S104" s="1">
        <f>4+4</f>
        <v>8</v>
      </c>
    </row>
    <row r="105" spans="1:19" x14ac:dyDescent="0.3">
      <c r="B105" s="82" t="s">
        <v>365</v>
      </c>
      <c r="C105" s="42"/>
      <c r="F105" s="56"/>
      <c r="H105" s="83"/>
      <c r="I105" s="83"/>
      <c r="J105" s="83"/>
      <c r="R105" s="5"/>
    </row>
    <row r="106" spans="1:19" ht="21" x14ac:dyDescent="0.3">
      <c r="A106" s="119" t="s">
        <v>366</v>
      </c>
      <c r="B106" s="119"/>
      <c r="C106" s="60"/>
      <c r="D106" s="61"/>
      <c r="E106" s="62"/>
      <c r="F106" s="62"/>
      <c r="G106" s="62"/>
      <c r="H106" s="62"/>
      <c r="I106" s="62"/>
      <c r="J106" s="62"/>
      <c r="K106" s="61"/>
      <c r="L106" s="61"/>
      <c r="N106" s="84"/>
      <c r="R106" s="5"/>
    </row>
    <row r="107" spans="1:19" ht="19.350000000000001" customHeight="1" x14ac:dyDescent="0.3">
      <c r="A107" s="6"/>
      <c r="B107" s="120" t="s">
        <v>5</v>
      </c>
      <c r="C107" s="120"/>
      <c r="D107" s="120"/>
      <c r="E107" s="7">
        <v>1</v>
      </c>
      <c r="F107" s="7">
        <v>2</v>
      </c>
      <c r="G107" s="7">
        <v>3</v>
      </c>
      <c r="H107" s="7">
        <v>4</v>
      </c>
      <c r="I107" s="7">
        <v>5</v>
      </c>
      <c r="J107" s="7">
        <v>6</v>
      </c>
      <c r="K107" s="19"/>
      <c r="L107" s="19"/>
      <c r="M107" s="121" t="s">
        <v>9</v>
      </c>
      <c r="N107" s="121"/>
      <c r="O107" s="121"/>
      <c r="R107" s="5"/>
    </row>
    <row r="108" spans="1:19" x14ac:dyDescent="0.3">
      <c r="A108" s="17">
        <f>A104+1</f>
        <v>77</v>
      </c>
      <c r="B108" s="18" t="s">
        <v>367</v>
      </c>
      <c r="C108" s="12" t="s">
        <v>264</v>
      </c>
      <c r="D108" s="64" t="s">
        <v>17</v>
      </c>
      <c r="E108" s="20"/>
      <c r="F108" s="20"/>
      <c r="G108" s="20"/>
      <c r="H108" s="20">
        <v>5</v>
      </c>
      <c r="I108" s="20"/>
      <c r="J108" s="20"/>
      <c r="K108" s="19" t="s">
        <v>265</v>
      </c>
      <c r="L108" s="19" t="s">
        <v>19</v>
      </c>
      <c r="M108" s="15" t="s">
        <v>266</v>
      </c>
      <c r="N108" s="16" t="s">
        <v>186</v>
      </c>
      <c r="O108" s="16"/>
      <c r="P108" t="s">
        <v>267</v>
      </c>
      <c r="Q108" s="1" t="s">
        <v>268</v>
      </c>
      <c r="S108" s="1">
        <f>29+5+3+4+5</f>
        <v>46</v>
      </c>
    </row>
    <row r="109" spans="1:19" x14ac:dyDescent="0.3">
      <c r="A109" s="17">
        <f>A108+1</f>
        <v>78</v>
      </c>
      <c r="B109" s="18" t="s">
        <v>269</v>
      </c>
      <c r="C109" s="12" t="s">
        <v>270</v>
      </c>
      <c r="D109" s="64" t="s">
        <v>17</v>
      </c>
      <c r="E109" s="20"/>
      <c r="F109" s="20"/>
      <c r="G109" s="20"/>
      <c r="H109" s="20"/>
      <c r="I109" s="20">
        <v>5</v>
      </c>
      <c r="J109" s="20"/>
      <c r="K109" s="19" t="s">
        <v>265</v>
      </c>
      <c r="L109" s="19" t="s">
        <v>19</v>
      </c>
      <c r="M109" s="15" t="s">
        <v>266</v>
      </c>
      <c r="N109" s="16" t="s">
        <v>186</v>
      </c>
      <c r="O109" s="16" t="s">
        <v>223</v>
      </c>
      <c r="P109" t="s">
        <v>271</v>
      </c>
      <c r="Q109" s="1" t="s">
        <v>272</v>
      </c>
      <c r="S109" s="1">
        <f>29+5+3+4+5+3</f>
        <v>49</v>
      </c>
    </row>
    <row r="110" spans="1:19" x14ac:dyDescent="0.3">
      <c r="A110" s="17">
        <f>A109+1</f>
        <v>79</v>
      </c>
      <c r="B110" s="18" t="s">
        <v>368</v>
      </c>
      <c r="C110" s="12" t="s">
        <v>353</v>
      </c>
      <c r="D110" s="64" t="s">
        <v>17</v>
      </c>
      <c r="E110" s="20"/>
      <c r="F110" s="20"/>
      <c r="G110" s="20"/>
      <c r="H110" s="20"/>
      <c r="I110" s="20"/>
      <c r="J110" s="20">
        <v>5</v>
      </c>
      <c r="K110" s="19" t="s">
        <v>265</v>
      </c>
      <c r="L110" s="19" t="s">
        <v>19</v>
      </c>
      <c r="M110" s="15" t="s">
        <v>266</v>
      </c>
      <c r="N110" s="16" t="s">
        <v>169</v>
      </c>
      <c r="O110" s="16" t="s">
        <v>223</v>
      </c>
      <c r="P110" t="s">
        <v>354</v>
      </c>
      <c r="Q110" s="1" t="s">
        <v>355</v>
      </c>
      <c r="S110" s="1">
        <f>15+5+15+4+3</f>
        <v>42</v>
      </c>
    </row>
    <row r="111" spans="1:19" ht="37.5" x14ac:dyDescent="0.3">
      <c r="A111" s="17"/>
      <c r="B111" s="18" t="s">
        <v>277</v>
      </c>
      <c r="C111" s="12"/>
      <c r="D111" s="19" t="s">
        <v>17</v>
      </c>
      <c r="E111" s="20"/>
      <c r="F111" s="20"/>
      <c r="G111" s="20"/>
      <c r="H111" s="20"/>
      <c r="I111" s="20"/>
      <c r="J111" s="20">
        <v>2</v>
      </c>
      <c r="K111" s="9"/>
      <c r="L111" s="9"/>
      <c r="M111" s="15"/>
      <c r="N111" s="16"/>
      <c r="O111" s="16"/>
      <c r="R111" s="5"/>
      <c r="S111" s="1"/>
    </row>
    <row r="112" spans="1:19" x14ac:dyDescent="0.3">
      <c r="A112" s="17">
        <f>A110+1</f>
        <v>80</v>
      </c>
      <c r="B112" s="107" t="s">
        <v>278</v>
      </c>
      <c r="C112" s="12" t="s">
        <v>279</v>
      </c>
      <c r="D112" s="19" t="s">
        <v>47</v>
      </c>
      <c r="E112" s="21"/>
      <c r="F112" s="21"/>
      <c r="G112" s="21"/>
      <c r="H112" s="20"/>
      <c r="I112" s="20"/>
      <c r="J112" s="20"/>
      <c r="K112" s="9" t="s">
        <v>128</v>
      </c>
      <c r="L112" s="9" t="s">
        <v>19</v>
      </c>
      <c r="M112" s="15" t="s">
        <v>280</v>
      </c>
      <c r="N112" s="16"/>
      <c r="O112" s="16"/>
      <c r="P112" t="s">
        <v>281</v>
      </c>
      <c r="Q112" s="1" t="s">
        <v>282</v>
      </c>
      <c r="S112" s="1">
        <f>34+2+2</f>
        <v>38</v>
      </c>
    </row>
    <row r="113" spans="1:20" x14ac:dyDescent="0.3">
      <c r="A113" s="17">
        <f>A112+1</f>
        <v>81</v>
      </c>
      <c r="B113" s="107" t="s">
        <v>283</v>
      </c>
      <c r="C113" s="12" t="s">
        <v>284</v>
      </c>
      <c r="D113" s="64" t="s">
        <v>47</v>
      </c>
      <c r="E113" s="20"/>
      <c r="F113" s="20"/>
      <c r="G113" s="20"/>
      <c r="H113" s="20"/>
      <c r="I113" s="20"/>
      <c r="J113" s="20"/>
      <c r="K113" s="19" t="s">
        <v>128</v>
      </c>
      <c r="L113" s="9" t="s">
        <v>54</v>
      </c>
      <c r="M113" s="15" t="s">
        <v>280</v>
      </c>
      <c r="N113" s="16"/>
      <c r="O113" s="16"/>
      <c r="P113" t="s">
        <v>285</v>
      </c>
      <c r="Q113" s="1" t="s">
        <v>286</v>
      </c>
      <c r="S113" s="1">
        <f>34+2+2</f>
        <v>38</v>
      </c>
    </row>
    <row r="114" spans="1:20" x14ac:dyDescent="0.3">
      <c r="A114" s="17">
        <f>A113+1</f>
        <v>82</v>
      </c>
      <c r="B114" s="18" t="s">
        <v>335</v>
      </c>
      <c r="C114" s="63" t="s">
        <v>336</v>
      </c>
      <c r="D114" s="64" t="s">
        <v>17</v>
      </c>
      <c r="E114" s="20"/>
      <c r="F114" s="20"/>
      <c r="G114" s="20"/>
      <c r="H114" s="20">
        <v>3</v>
      </c>
      <c r="I114" s="20"/>
      <c r="J114" s="20"/>
      <c r="K114" s="19" t="s">
        <v>325</v>
      </c>
      <c r="L114" s="19" t="s">
        <v>19</v>
      </c>
      <c r="M114" s="15" t="s">
        <v>187</v>
      </c>
      <c r="N114" s="16"/>
      <c r="O114" s="16"/>
      <c r="P114" t="s">
        <v>337</v>
      </c>
      <c r="Q114" s="1" t="s">
        <v>338</v>
      </c>
      <c r="S114" s="1">
        <f>19+4</f>
        <v>23</v>
      </c>
    </row>
    <row r="115" spans="1:20" x14ac:dyDescent="0.3">
      <c r="A115" s="17">
        <f>A114+1</f>
        <v>83</v>
      </c>
      <c r="B115" s="18" t="s">
        <v>273</v>
      </c>
      <c r="C115" s="63" t="s">
        <v>274</v>
      </c>
      <c r="D115" s="19" t="s">
        <v>17</v>
      </c>
      <c r="E115" s="20"/>
      <c r="F115" s="20"/>
      <c r="G115" s="20"/>
      <c r="H115" s="20">
        <v>2</v>
      </c>
      <c r="I115" s="20"/>
      <c r="J115" s="20"/>
      <c r="K115" s="19" t="s">
        <v>128</v>
      </c>
      <c r="L115" s="19" t="s">
        <v>19</v>
      </c>
      <c r="M115" s="15" t="s">
        <v>186</v>
      </c>
      <c r="N115" s="16"/>
      <c r="O115" s="16"/>
      <c r="P115" t="s">
        <v>275</v>
      </c>
      <c r="Q115" s="1" t="s">
        <v>276</v>
      </c>
      <c r="S115" s="1">
        <f>29+5</f>
        <v>34</v>
      </c>
    </row>
    <row r="116" spans="1:20" x14ac:dyDescent="0.3">
      <c r="A116" s="17">
        <f>A115+1</f>
        <v>84</v>
      </c>
      <c r="B116" s="18" t="s">
        <v>291</v>
      </c>
      <c r="C116" s="12"/>
      <c r="D116" s="19" t="s">
        <v>47</v>
      </c>
      <c r="E116" s="20"/>
      <c r="F116" s="20"/>
      <c r="G116" s="7"/>
      <c r="H116" s="7">
        <f>H52-SUM(H108:H115)</f>
        <v>6</v>
      </c>
      <c r="I116" s="7">
        <f>I52-SUM(I108:I114)</f>
        <v>8</v>
      </c>
      <c r="J116" s="7">
        <f>J52-SUM(J108:J114)</f>
        <v>5</v>
      </c>
      <c r="K116" s="19"/>
      <c r="L116" s="19"/>
      <c r="M116" s="15"/>
      <c r="N116" s="16"/>
      <c r="O116" s="16"/>
      <c r="R116" s="5"/>
    </row>
    <row r="117" spans="1:20" x14ac:dyDescent="0.3">
      <c r="A117" s="118" t="s">
        <v>291</v>
      </c>
      <c r="B117" s="118"/>
      <c r="C117" s="118"/>
      <c r="D117" s="118"/>
      <c r="E117" s="118"/>
      <c r="F117" s="118"/>
      <c r="G117" s="118"/>
      <c r="H117" s="118"/>
      <c r="I117" s="118"/>
      <c r="J117" s="118"/>
      <c r="N117" s="3"/>
      <c r="R117" s="5"/>
    </row>
    <row r="118" spans="1:20" x14ac:dyDescent="0.3">
      <c r="A118" s="118" t="s">
        <v>369</v>
      </c>
      <c r="B118" s="118"/>
      <c r="C118"/>
      <c r="D118" s="85"/>
      <c r="N118" s="3"/>
      <c r="R118" s="5"/>
    </row>
    <row r="119" spans="1:20" x14ac:dyDescent="0.3">
      <c r="A119" s="17">
        <f>A116+1</f>
        <v>85</v>
      </c>
      <c r="B119" s="18" t="s">
        <v>370</v>
      </c>
      <c r="C119" s="12" t="s">
        <v>371</v>
      </c>
      <c r="D119" s="64" t="s">
        <v>47</v>
      </c>
      <c r="E119" s="20"/>
      <c r="F119" s="20"/>
      <c r="G119" s="20"/>
      <c r="H119" s="20"/>
      <c r="I119" s="20">
        <v>3</v>
      </c>
      <c r="J119" s="20"/>
      <c r="K119" s="9" t="s">
        <v>325</v>
      </c>
      <c r="L119" s="19" t="s">
        <v>19</v>
      </c>
      <c r="M119" s="15" t="s">
        <v>133</v>
      </c>
      <c r="N119" s="16"/>
      <c r="O119" s="16"/>
      <c r="P119" t="s">
        <v>372</v>
      </c>
      <c r="Q119" s="1" t="s">
        <v>373</v>
      </c>
      <c r="S119" s="1">
        <f>7+5+3</f>
        <v>15</v>
      </c>
    </row>
    <row r="120" spans="1:20" s="94" customFormat="1" ht="21" x14ac:dyDescent="0.3">
      <c r="A120" s="86">
        <f t="shared" ref="A120:A125" si="6">A119+1</f>
        <v>86</v>
      </c>
      <c r="B120" s="87" t="s">
        <v>374</v>
      </c>
      <c r="C120" s="87" t="s">
        <v>375</v>
      </c>
      <c r="D120" s="88" t="s">
        <v>47</v>
      </c>
      <c r="E120" s="89"/>
      <c r="F120" s="89"/>
      <c r="G120" s="89"/>
      <c r="H120" s="89"/>
      <c r="I120" s="89"/>
      <c r="J120" s="89">
        <v>3</v>
      </c>
      <c r="K120" s="90" t="s">
        <v>325</v>
      </c>
      <c r="L120" s="91" t="s">
        <v>54</v>
      </c>
      <c r="M120" s="92" t="s">
        <v>376</v>
      </c>
      <c r="N120" s="93"/>
      <c r="O120" s="93"/>
      <c r="P120" t="s">
        <v>377</v>
      </c>
      <c r="Q120" s="1" t="s">
        <v>378</v>
      </c>
      <c r="R120" s="4"/>
      <c r="S120" s="1">
        <f>34+2+2</f>
        <v>38</v>
      </c>
    </row>
    <row r="121" spans="1:20" x14ac:dyDescent="0.3">
      <c r="A121" s="17">
        <f t="shared" si="6"/>
        <v>87</v>
      </c>
      <c r="B121" s="18" t="s">
        <v>379</v>
      </c>
      <c r="C121" s="12" t="s">
        <v>380</v>
      </c>
      <c r="D121" s="64" t="s">
        <v>47</v>
      </c>
      <c r="E121" s="20"/>
      <c r="F121" s="20"/>
      <c r="G121" s="20"/>
      <c r="H121" s="20"/>
      <c r="I121" s="20"/>
      <c r="J121" s="20">
        <v>3</v>
      </c>
      <c r="K121" s="19" t="s">
        <v>320</v>
      </c>
      <c r="L121" s="19" t="s">
        <v>19</v>
      </c>
      <c r="M121" s="15"/>
      <c r="N121" s="16"/>
      <c r="O121" s="16"/>
      <c r="P121" t="s">
        <v>381</v>
      </c>
      <c r="Q121" s="1" t="s">
        <v>382</v>
      </c>
      <c r="S121" s="1">
        <f>34+2+2</f>
        <v>38</v>
      </c>
      <c r="T121" t="s">
        <v>383</v>
      </c>
    </row>
    <row r="122" spans="1:20" x14ac:dyDescent="0.3">
      <c r="A122" s="17">
        <f t="shared" si="6"/>
        <v>88</v>
      </c>
      <c r="B122" s="18" t="s">
        <v>384</v>
      </c>
      <c r="C122" s="12" t="s">
        <v>385</v>
      </c>
      <c r="D122" s="64" t="s">
        <v>47</v>
      </c>
      <c r="E122" s="20"/>
      <c r="F122" s="20"/>
      <c r="G122" s="20"/>
      <c r="H122" s="20"/>
      <c r="I122" s="20">
        <v>3</v>
      </c>
      <c r="J122" s="20"/>
      <c r="K122" s="19" t="s">
        <v>320</v>
      </c>
      <c r="L122" s="19" t="s">
        <v>19</v>
      </c>
      <c r="M122" s="15" t="s">
        <v>186</v>
      </c>
      <c r="N122" s="16"/>
      <c r="O122" s="16"/>
      <c r="P122" t="s">
        <v>386</v>
      </c>
      <c r="Q122" s="1" t="s">
        <v>387</v>
      </c>
      <c r="S122" s="1">
        <f>29+5</f>
        <v>34</v>
      </c>
      <c r="T122" t="s">
        <v>388</v>
      </c>
    </row>
    <row r="123" spans="1:20" x14ac:dyDescent="0.3">
      <c r="A123" s="18">
        <f t="shared" si="6"/>
        <v>89</v>
      </c>
      <c r="B123" s="1" t="s">
        <v>389</v>
      </c>
      <c r="C123" s="12" t="s">
        <v>390</v>
      </c>
      <c r="D123" s="64" t="s">
        <v>47</v>
      </c>
      <c r="E123" s="20"/>
      <c r="F123" s="20"/>
      <c r="G123" s="20"/>
      <c r="H123" s="20"/>
      <c r="I123" s="20">
        <v>3</v>
      </c>
      <c r="J123" s="20"/>
      <c r="K123" s="19" t="s">
        <v>325</v>
      </c>
      <c r="L123" s="19" t="s">
        <v>19</v>
      </c>
      <c r="M123" s="15" t="s">
        <v>133</v>
      </c>
      <c r="N123" s="16"/>
      <c r="O123" s="16"/>
      <c r="P123" t="s">
        <v>391</v>
      </c>
      <c r="Q123" s="1" t="s">
        <v>392</v>
      </c>
      <c r="S123" s="1">
        <f>34+2+2</f>
        <v>38</v>
      </c>
      <c r="T123" t="s">
        <v>383</v>
      </c>
    </row>
    <row r="124" spans="1:20" x14ac:dyDescent="0.3">
      <c r="A124" s="17">
        <f t="shared" si="6"/>
        <v>90</v>
      </c>
      <c r="B124" s="18" t="s">
        <v>393</v>
      </c>
      <c r="C124" s="12" t="s">
        <v>394</v>
      </c>
      <c r="D124" s="64" t="s">
        <v>47</v>
      </c>
      <c r="E124" s="20"/>
      <c r="F124" s="20"/>
      <c r="G124" s="20"/>
      <c r="H124" s="20"/>
      <c r="I124" s="20">
        <v>3</v>
      </c>
      <c r="J124" s="20"/>
      <c r="K124" s="19" t="s">
        <v>320</v>
      </c>
      <c r="L124" s="19" t="s">
        <v>19</v>
      </c>
      <c r="M124" s="15" t="s">
        <v>186</v>
      </c>
      <c r="N124" s="16"/>
      <c r="O124" s="16"/>
      <c r="P124" t="s">
        <v>395</v>
      </c>
      <c r="Q124" s="1" t="s">
        <v>396</v>
      </c>
      <c r="S124" s="1">
        <f>34+2+2</f>
        <v>38</v>
      </c>
      <c r="T124" t="s">
        <v>383</v>
      </c>
    </row>
    <row r="125" spans="1:20" x14ac:dyDescent="0.3">
      <c r="A125" s="17">
        <f t="shared" si="6"/>
        <v>91</v>
      </c>
      <c r="B125" s="16" t="s">
        <v>328</v>
      </c>
      <c r="C125" s="12" t="s">
        <v>329</v>
      </c>
      <c r="D125" s="19" t="s">
        <v>47</v>
      </c>
      <c r="E125" s="20"/>
      <c r="F125" s="20"/>
      <c r="G125" s="20"/>
      <c r="H125" s="20"/>
      <c r="I125" s="20">
        <v>3</v>
      </c>
      <c r="J125" s="20"/>
      <c r="K125" s="19" t="s">
        <v>325</v>
      </c>
      <c r="L125" s="67" t="s">
        <v>19</v>
      </c>
      <c r="M125" s="68" t="s">
        <v>188</v>
      </c>
      <c r="N125" s="16" t="s">
        <v>273</v>
      </c>
      <c r="O125" s="16"/>
      <c r="Q125" s="1" t="s">
        <v>330</v>
      </c>
      <c r="S125" s="1">
        <f>31+3+3+5+3+5+2</f>
        <v>52</v>
      </c>
    </row>
    <row r="126" spans="1:20" x14ac:dyDescent="0.3">
      <c r="B126" s="82" t="s">
        <v>365</v>
      </c>
      <c r="C126" s="42"/>
      <c r="F126" s="56"/>
      <c r="H126" s="83"/>
      <c r="I126" s="83"/>
      <c r="J126" s="83"/>
      <c r="R126" s="5"/>
    </row>
    <row r="127" spans="1:20" x14ac:dyDescent="0.3">
      <c r="A127" s="118" t="s">
        <v>397</v>
      </c>
      <c r="B127" s="118"/>
      <c r="C127"/>
      <c r="D127" s="85"/>
      <c r="N127" s="3"/>
      <c r="R127" s="5"/>
    </row>
    <row r="128" spans="1:20" x14ac:dyDescent="0.3">
      <c r="A128" s="18">
        <f>A125+1</f>
        <v>92</v>
      </c>
      <c r="B128" s="18" t="s">
        <v>301</v>
      </c>
      <c r="C128" s="12" t="s">
        <v>302</v>
      </c>
      <c r="D128" s="65" t="s">
        <v>47</v>
      </c>
      <c r="E128" s="20"/>
      <c r="F128" s="21"/>
      <c r="G128" s="20"/>
      <c r="H128" s="20"/>
      <c r="I128" s="20">
        <v>2</v>
      </c>
      <c r="J128" s="20"/>
      <c r="K128" s="95" t="s">
        <v>128</v>
      </c>
      <c r="L128" s="95" t="s">
        <v>54</v>
      </c>
      <c r="M128" s="15" t="s">
        <v>188</v>
      </c>
      <c r="N128" s="16"/>
      <c r="O128" s="16"/>
      <c r="P128" t="s">
        <v>303</v>
      </c>
      <c r="Q128" s="1" t="s">
        <v>304</v>
      </c>
      <c r="S128" s="1">
        <f>31+3+3</f>
        <v>37</v>
      </c>
    </row>
    <row r="129" spans="1:20" x14ac:dyDescent="0.3">
      <c r="A129" s="53">
        <f>A128+1</f>
        <v>93</v>
      </c>
      <c r="B129" s="18" t="s">
        <v>305</v>
      </c>
      <c r="C129" s="12" t="s">
        <v>306</v>
      </c>
      <c r="D129" s="65" t="s">
        <v>47</v>
      </c>
      <c r="E129" s="20"/>
      <c r="F129" s="21"/>
      <c r="G129" s="20"/>
      <c r="H129" s="20"/>
      <c r="I129" s="20">
        <v>3</v>
      </c>
      <c r="J129" s="20"/>
      <c r="K129" s="95" t="s">
        <v>64</v>
      </c>
      <c r="L129" s="95" t="s">
        <v>54</v>
      </c>
      <c r="M129" s="15" t="s">
        <v>188</v>
      </c>
      <c r="N129" s="16"/>
      <c r="O129" s="16"/>
      <c r="P129" t="s">
        <v>307</v>
      </c>
      <c r="Q129" s="1" t="s">
        <v>308</v>
      </c>
      <c r="S129" s="1">
        <f>31+3+3</f>
        <v>37</v>
      </c>
    </row>
    <row r="130" spans="1:20" x14ac:dyDescent="0.3">
      <c r="A130" s="53">
        <f>A129+1</f>
        <v>94</v>
      </c>
      <c r="B130" s="18" t="s">
        <v>309</v>
      </c>
      <c r="C130" s="12" t="s">
        <v>310</v>
      </c>
      <c r="D130" s="65" t="s">
        <v>47</v>
      </c>
      <c r="E130" s="20"/>
      <c r="F130" s="21"/>
      <c r="G130" s="20"/>
      <c r="H130" s="20"/>
      <c r="I130" s="20"/>
      <c r="J130" s="66">
        <v>5</v>
      </c>
      <c r="K130" s="9" t="s">
        <v>30</v>
      </c>
      <c r="L130" s="9" t="s">
        <v>54</v>
      </c>
      <c r="M130" s="15" t="s">
        <v>311</v>
      </c>
      <c r="N130" s="16"/>
      <c r="O130" s="16"/>
      <c r="P130" t="s">
        <v>312</v>
      </c>
      <c r="Q130" s="1" t="s">
        <v>313</v>
      </c>
      <c r="S130" s="1">
        <f>39+2+3</f>
        <v>44</v>
      </c>
    </row>
    <row r="131" spans="1:20" x14ac:dyDescent="0.3">
      <c r="A131" s="53">
        <f>A130+1</f>
        <v>95</v>
      </c>
      <c r="B131" s="18" t="s">
        <v>331</v>
      </c>
      <c r="C131" s="12" t="s">
        <v>332</v>
      </c>
      <c r="D131" s="64" t="s">
        <v>47</v>
      </c>
      <c r="E131" s="20"/>
      <c r="F131" s="20"/>
      <c r="G131" s="20"/>
      <c r="H131" s="20">
        <v>3</v>
      </c>
      <c r="I131" s="20"/>
      <c r="J131" s="20"/>
      <c r="K131" s="19" t="s">
        <v>320</v>
      </c>
      <c r="L131" s="19" t="s">
        <v>19</v>
      </c>
      <c r="M131" s="15" t="s">
        <v>294</v>
      </c>
      <c r="N131" s="16"/>
      <c r="O131" s="16"/>
      <c r="P131" t="s">
        <v>333</v>
      </c>
      <c r="Q131" s="1" t="s">
        <v>334</v>
      </c>
      <c r="S131" s="1">
        <f>15+2+3</f>
        <v>20</v>
      </c>
    </row>
    <row r="132" spans="1:20" x14ac:dyDescent="0.3">
      <c r="A132" s="118" t="s">
        <v>398</v>
      </c>
      <c r="B132" s="118"/>
      <c r="C132"/>
      <c r="D132" s="85"/>
      <c r="N132" s="3"/>
      <c r="R132" s="5"/>
      <c r="S132" s="1"/>
    </row>
    <row r="133" spans="1:20" x14ac:dyDescent="0.3">
      <c r="A133" s="18">
        <f>A131+1</f>
        <v>96</v>
      </c>
      <c r="B133" s="18" t="s">
        <v>344</v>
      </c>
      <c r="C133" s="12" t="s">
        <v>345</v>
      </c>
      <c r="D133" s="64" t="s">
        <v>47</v>
      </c>
      <c r="E133" s="20"/>
      <c r="F133" s="20"/>
      <c r="G133" s="20"/>
      <c r="H133" s="20">
        <v>3</v>
      </c>
      <c r="I133" s="20"/>
      <c r="J133" s="20"/>
      <c r="K133" s="19" t="s">
        <v>92</v>
      </c>
      <c r="L133" s="19" t="s">
        <v>54</v>
      </c>
      <c r="M133" s="15" t="s">
        <v>35</v>
      </c>
      <c r="N133" s="16"/>
      <c r="O133" s="16"/>
      <c r="P133" t="s">
        <v>346</v>
      </c>
      <c r="Q133" s="1" t="s">
        <v>347</v>
      </c>
      <c r="S133" s="1">
        <v>4</v>
      </c>
    </row>
    <row r="134" spans="1:20" ht="37.5" x14ac:dyDescent="0.3">
      <c r="A134" s="18">
        <f>A133+1</f>
        <v>97</v>
      </c>
      <c r="B134" s="18" t="s">
        <v>348</v>
      </c>
      <c r="C134" s="12" t="s">
        <v>349</v>
      </c>
      <c r="D134" s="19" t="s">
        <v>47</v>
      </c>
      <c r="E134" s="20"/>
      <c r="F134" s="20"/>
      <c r="G134" s="20"/>
      <c r="H134" s="20"/>
      <c r="I134" s="20">
        <v>3</v>
      </c>
      <c r="J134" s="20"/>
      <c r="K134" s="19" t="s">
        <v>92</v>
      </c>
      <c r="L134" s="19" t="s">
        <v>54</v>
      </c>
      <c r="M134" s="15" t="s">
        <v>35</v>
      </c>
      <c r="N134" s="16"/>
      <c r="O134" s="16"/>
      <c r="P134" t="s">
        <v>350</v>
      </c>
      <c r="Q134" s="1" t="s">
        <v>351</v>
      </c>
      <c r="S134" s="1">
        <v>4</v>
      </c>
    </row>
    <row r="135" spans="1:20" x14ac:dyDescent="0.3">
      <c r="A135" s="17">
        <f>A134+1</f>
        <v>98</v>
      </c>
      <c r="B135" s="16" t="s">
        <v>360</v>
      </c>
      <c r="C135" s="16" t="s">
        <v>361</v>
      </c>
      <c r="D135" s="19" t="s">
        <v>47</v>
      </c>
      <c r="E135" s="20"/>
      <c r="F135" s="20"/>
      <c r="G135" s="20"/>
      <c r="H135" s="20">
        <v>4</v>
      </c>
      <c r="I135" s="20"/>
      <c r="J135" s="20"/>
      <c r="K135" s="19" t="s">
        <v>362</v>
      </c>
      <c r="L135" s="67" t="s">
        <v>19</v>
      </c>
      <c r="M135" s="68" t="s">
        <v>40</v>
      </c>
      <c r="N135" s="16"/>
      <c r="O135" s="16"/>
      <c r="P135" t="s">
        <v>363</v>
      </c>
      <c r="Q135" s="1" t="s">
        <v>364</v>
      </c>
      <c r="S135" s="1">
        <v>8</v>
      </c>
    </row>
    <row r="136" spans="1:20" x14ac:dyDescent="0.3">
      <c r="A136" s="18">
        <f>A135+1</f>
        <v>99</v>
      </c>
      <c r="B136" s="18" t="s">
        <v>399</v>
      </c>
      <c r="C136" s="12" t="s">
        <v>400</v>
      </c>
      <c r="D136" s="64" t="s">
        <v>47</v>
      </c>
      <c r="E136" s="20"/>
      <c r="F136" s="20"/>
      <c r="G136" s="20"/>
      <c r="H136" s="20"/>
      <c r="I136" s="20">
        <v>4</v>
      </c>
      <c r="J136" s="20"/>
      <c r="K136" s="19" t="s">
        <v>401</v>
      </c>
      <c r="L136" s="19" t="s">
        <v>19</v>
      </c>
      <c r="M136" s="15" t="s">
        <v>187</v>
      </c>
      <c r="N136" s="16" t="s">
        <v>35</v>
      </c>
      <c r="O136" s="16"/>
      <c r="P136" t="s">
        <v>402</v>
      </c>
      <c r="Q136" s="1" t="s">
        <v>403</v>
      </c>
      <c r="S136" s="1">
        <f>19+4+4</f>
        <v>27</v>
      </c>
    </row>
    <row r="137" spans="1:20" ht="18.75" customHeight="1" x14ac:dyDescent="0.3">
      <c r="A137" s="18">
        <f>A136+1</f>
        <v>100</v>
      </c>
      <c r="B137" s="18" t="s">
        <v>404</v>
      </c>
      <c r="C137" s="12" t="s">
        <v>405</v>
      </c>
      <c r="D137" s="64" t="s">
        <v>47</v>
      </c>
      <c r="E137" s="20"/>
      <c r="F137" s="20"/>
      <c r="G137" s="20"/>
      <c r="H137" s="20">
        <v>3</v>
      </c>
      <c r="I137" s="20"/>
      <c r="J137" s="20"/>
      <c r="K137" s="19" t="s">
        <v>320</v>
      </c>
      <c r="L137" s="19" t="s">
        <v>19</v>
      </c>
      <c r="M137" s="15" t="s">
        <v>23</v>
      </c>
      <c r="N137" s="16"/>
      <c r="O137" s="16"/>
      <c r="P137" t="s">
        <v>406</v>
      </c>
      <c r="Q137" s="1" t="s">
        <v>407</v>
      </c>
      <c r="S137" s="1">
        <f>7+5+7+7</f>
        <v>26</v>
      </c>
      <c r="T137" t="s">
        <v>408</v>
      </c>
    </row>
    <row r="138" spans="1:20" ht="21" x14ac:dyDescent="0.3">
      <c r="A138" s="77">
        <f>A137+1</f>
        <v>101</v>
      </c>
      <c r="B138" s="23" t="s">
        <v>356</v>
      </c>
      <c r="C138" s="23" t="s">
        <v>357</v>
      </c>
      <c r="D138" s="78" t="s">
        <v>47</v>
      </c>
      <c r="E138" s="79"/>
      <c r="F138" s="79"/>
      <c r="G138" s="79"/>
      <c r="H138" s="79"/>
      <c r="I138" s="79"/>
      <c r="J138" s="79">
        <v>3</v>
      </c>
      <c r="K138" s="78" t="s">
        <v>325</v>
      </c>
      <c r="L138" s="80" t="s">
        <v>54</v>
      </c>
      <c r="M138" s="81" t="s">
        <v>188</v>
      </c>
      <c r="N138" s="23"/>
      <c r="O138" s="23"/>
      <c r="P138" t="s">
        <v>358</v>
      </c>
      <c r="Q138" s="1" t="s">
        <v>359</v>
      </c>
      <c r="S138" s="1">
        <f>37+2+3</f>
        <v>42</v>
      </c>
    </row>
    <row r="139" spans="1:20" x14ac:dyDescent="0.3">
      <c r="B139" s="82" t="s">
        <v>365</v>
      </c>
      <c r="C139" s="42"/>
      <c r="F139" s="56"/>
      <c r="H139" s="83"/>
      <c r="I139" s="83"/>
      <c r="J139" s="83"/>
      <c r="R139" s="5"/>
    </row>
    <row r="140" spans="1:20" x14ac:dyDescent="0.3">
      <c r="A140" s="118" t="s">
        <v>409</v>
      </c>
      <c r="B140" s="118"/>
      <c r="C140"/>
      <c r="D140" s="85"/>
      <c r="N140" s="3"/>
      <c r="R140" s="5"/>
    </row>
    <row r="141" spans="1:20" x14ac:dyDescent="0.3">
      <c r="A141" s="17">
        <f>A138+1</f>
        <v>102</v>
      </c>
      <c r="B141" s="18" t="s">
        <v>410</v>
      </c>
      <c r="C141" s="12" t="s">
        <v>411</v>
      </c>
      <c r="D141" s="64" t="s">
        <v>47</v>
      </c>
      <c r="E141" s="20"/>
      <c r="F141" s="20"/>
      <c r="G141" s="20"/>
      <c r="H141" s="20">
        <v>3</v>
      </c>
      <c r="I141" s="20"/>
      <c r="J141" s="20"/>
      <c r="K141" s="19" t="s">
        <v>325</v>
      </c>
      <c r="L141" s="19" t="s">
        <v>19</v>
      </c>
      <c r="M141" s="96"/>
      <c r="N141" s="16"/>
      <c r="O141" s="16"/>
      <c r="P141" t="s">
        <v>412</v>
      </c>
      <c r="Q141" s="1" t="s">
        <v>413</v>
      </c>
      <c r="S141" s="30">
        <f>29+3+2</f>
        <v>34</v>
      </c>
      <c r="T141" t="s">
        <v>414</v>
      </c>
    </row>
    <row r="142" spans="1:20" x14ac:dyDescent="0.3">
      <c r="A142" s="18">
        <f t="shared" ref="A142:A152" si="7">A141+1</f>
        <v>103</v>
      </c>
      <c r="B142" s="18" t="s">
        <v>415</v>
      </c>
      <c r="C142" s="12" t="s">
        <v>416</v>
      </c>
      <c r="D142" s="64" t="s">
        <v>47</v>
      </c>
      <c r="E142" s="20"/>
      <c r="F142" s="20"/>
      <c r="G142" s="20"/>
      <c r="H142" s="20">
        <v>3</v>
      </c>
      <c r="I142" s="20"/>
      <c r="J142" s="20"/>
      <c r="K142" s="19" t="s">
        <v>320</v>
      </c>
      <c r="L142" s="19" t="s">
        <v>19</v>
      </c>
      <c r="M142" s="15"/>
      <c r="N142" s="16"/>
      <c r="O142" s="16"/>
      <c r="P142" t="s">
        <v>417</v>
      </c>
      <c r="Q142" s="1" t="s">
        <v>418</v>
      </c>
      <c r="S142" s="30">
        <f>29+3</f>
        <v>32</v>
      </c>
      <c r="T142" t="s">
        <v>419</v>
      </c>
    </row>
    <row r="143" spans="1:20" x14ac:dyDescent="0.3">
      <c r="A143" s="18">
        <f t="shared" si="7"/>
        <v>104</v>
      </c>
      <c r="B143" s="18" t="s">
        <v>420</v>
      </c>
      <c r="C143" s="12" t="s">
        <v>421</v>
      </c>
      <c r="D143" s="64" t="s">
        <v>47</v>
      </c>
      <c r="E143" s="20"/>
      <c r="F143" s="20"/>
      <c r="G143" s="20"/>
      <c r="H143" s="20"/>
      <c r="I143" s="20">
        <v>2</v>
      </c>
      <c r="J143" s="20"/>
      <c r="K143" s="19" t="s">
        <v>48</v>
      </c>
      <c r="L143" s="19" t="s">
        <v>19</v>
      </c>
      <c r="M143" s="15"/>
      <c r="N143" s="16"/>
      <c r="O143" s="16"/>
      <c r="P143" t="s">
        <v>422</v>
      </c>
      <c r="Q143" s="1" t="s">
        <v>423</v>
      </c>
      <c r="S143" s="30">
        <f>29+3</f>
        <v>32</v>
      </c>
      <c r="T143" t="s">
        <v>419</v>
      </c>
    </row>
    <row r="144" spans="1:20" x14ac:dyDescent="0.3">
      <c r="A144" s="18">
        <f t="shared" si="7"/>
        <v>105</v>
      </c>
      <c r="B144" s="18" t="s">
        <v>424</v>
      </c>
      <c r="C144" s="12" t="s">
        <v>425</v>
      </c>
      <c r="D144" s="64" t="s">
        <v>47</v>
      </c>
      <c r="E144" s="20"/>
      <c r="F144" s="20"/>
      <c r="G144" s="20"/>
      <c r="H144" s="20"/>
      <c r="I144" s="20">
        <v>5</v>
      </c>
      <c r="J144" s="20"/>
      <c r="K144" s="19" t="s">
        <v>426</v>
      </c>
      <c r="L144" s="19" t="s">
        <v>19</v>
      </c>
      <c r="M144" s="15" t="s">
        <v>186</v>
      </c>
      <c r="N144" s="16" t="s">
        <v>294</v>
      </c>
      <c r="O144" s="16"/>
      <c r="P144" t="s">
        <v>427</v>
      </c>
      <c r="Q144" s="1" t="s">
        <v>428</v>
      </c>
      <c r="S144" s="1">
        <f>29+5+2+3</f>
        <v>39</v>
      </c>
    </row>
    <row r="145" spans="1:20" x14ac:dyDescent="0.3">
      <c r="A145" s="18">
        <f t="shared" si="7"/>
        <v>106</v>
      </c>
      <c r="B145" s="18" t="s">
        <v>429</v>
      </c>
      <c r="C145" s="12" t="s">
        <v>430</v>
      </c>
      <c r="D145" s="64" t="s">
        <v>47</v>
      </c>
      <c r="E145" s="20"/>
      <c r="F145" s="20"/>
      <c r="G145" s="20"/>
      <c r="H145" s="20"/>
      <c r="I145" s="20"/>
      <c r="J145" s="20">
        <v>4</v>
      </c>
      <c r="K145" s="19" t="s">
        <v>362</v>
      </c>
      <c r="L145" s="19" t="s">
        <v>19</v>
      </c>
      <c r="M145" s="15" t="s">
        <v>431</v>
      </c>
      <c r="N145" s="16"/>
      <c r="O145" s="16"/>
      <c r="P145" t="s">
        <v>432</v>
      </c>
      <c r="Q145" s="1" t="s">
        <v>433</v>
      </c>
      <c r="S145" s="1">
        <f>39+5</f>
        <v>44</v>
      </c>
    </row>
    <row r="146" spans="1:20" x14ac:dyDescent="0.3">
      <c r="A146" s="18">
        <f t="shared" si="7"/>
        <v>107</v>
      </c>
      <c r="B146" s="18" t="s">
        <v>434</v>
      </c>
      <c r="C146" s="12" t="s">
        <v>435</v>
      </c>
      <c r="D146" s="64" t="s">
        <v>47</v>
      </c>
      <c r="E146" s="20"/>
      <c r="F146" s="20"/>
      <c r="G146" s="20"/>
      <c r="H146" s="20"/>
      <c r="I146" s="20">
        <v>5</v>
      </c>
      <c r="J146" s="20"/>
      <c r="K146" s="19" t="s">
        <v>436</v>
      </c>
      <c r="L146" s="19" t="s">
        <v>19</v>
      </c>
      <c r="M146" s="15" t="s">
        <v>437</v>
      </c>
      <c r="N146" s="16" t="s">
        <v>23</v>
      </c>
      <c r="O146" s="16"/>
      <c r="P146" t="s">
        <v>438</v>
      </c>
      <c r="Q146" s="1" t="s">
        <v>439</v>
      </c>
      <c r="S146" s="1">
        <f>29+3</f>
        <v>32</v>
      </c>
    </row>
    <row r="147" spans="1:20" x14ac:dyDescent="0.3">
      <c r="A147" s="18">
        <f t="shared" si="7"/>
        <v>108</v>
      </c>
      <c r="B147" s="18" t="s">
        <v>440</v>
      </c>
      <c r="C147" s="12" t="s">
        <v>441</v>
      </c>
      <c r="D147" s="64" t="s">
        <v>47</v>
      </c>
      <c r="E147" s="20"/>
      <c r="F147" s="20"/>
      <c r="G147" s="20"/>
      <c r="H147" s="20"/>
      <c r="I147" s="20">
        <v>3</v>
      </c>
      <c r="J147" s="20"/>
      <c r="K147" s="19" t="s">
        <v>325</v>
      </c>
      <c r="L147" s="19" t="s">
        <v>54</v>
      </c>
      <c r="M147" s="15"/>
      <c r="N147" s="16"/>
      <c r="O147" s="16"/>
      <c r="P147" s="97"/>
      <c r="Q147" s="1" t="s">
        <v>442</v>
      </c>
      <c r="S147" s="1">
        <f>5+3+14+7</f>
        <v>29</v>
      </c>
      <c r="T147" t="s">
        <v>443</v>
      </c>
    </row>
    <row r="148" spans="1:20" x14ac:dyDescent="0.3">
      <c r="A148" s="18">
        <f t="shared" si="7"/>
        <v>109</v>
      </c>
      <c r="B148" s="18" t="s">
        <v>444</v>
      </c>
      <c r="C148" s="12" t="s">
        <v>445</v>
      </c>
      <c r="D148" s="64" t="s">
        <v>47</v>
      </c>
      <c r="E148" s="20"/>
      <c r="F148" s="20"/>
      <c r="G148" s="20"/>
      <c r="H148" s="20"/>
      <c r="I148" s="20">
        <v>3</v>
      </c>
      <c r="J148" s="20"/>
      <c r="K148" s="19" t="s">
        <v>320</v>
      </c>
      <c r="L148" s="19" t="s">
        <v>19</v>
      </c>
      <c r="M148" s="15" t="s">
        <v>434</v>
      </c>
      <c r="N148" s="16"/>
      <c r="O148" s="16"/>
      <c r="P148" s="98"/>
      <c r="Q148" s="1" t="s">
        <v>446</v>
      </c>
      <c r="S148" s="1">
        <f>32+5</f>
        <v>37</v>
      </c>
    </row>
    <row r="149" spans="1:20" x14ac:dyDescent="0.3">
      <c r="A149" s="18">
        <f t="shared" si="7"/>
        <v>110</v>
      </c>
      <c r="B149" s="18" t="s">
        <v>447</v>
      </c>
      <c r="C149" s="12" t="s">
        <v>448</v>
      </c>
      <c r="D149" s="64" t="s">
        <v>47</v>
      </c>
      <c r="E149" s="20"/>
      <c r="F149" s="20"/>
      <c r="G149" s="20"/>
      <c r="H149" s="20"/>
      <c r="I149" s="20">
        <v>3</v>
      </c>
      <c r="J149" s="20"/>
      <c r="K149" s="19" t="s">
        <v>320</v>
      </c>
      <c r="L149" s="19" t="s">
        <v>19</v>
      </c>
      <c r="M149" s="15" t="s">
        <v>437</v>
      </c>
      <c r="N149" s="16"/>
      <c r="O149" s="16"/>
      <c r="P149" t="s">
        <v>449</v>
      </c>
      <c r="Q149" s="1" t="s">
        <v>450</v>
      </c>
      <c r="R149" s="4" t="s">
        <v>451</v>
      </c>
      <c r="S149" s="1">
        <f>29+3</f>
        <v>32</v>
      </c>
    </row>
    <row r="150" spans="1:20" x14ac:dyDescent="0.3">
      <c r="A150" s="18">
        <f t="shared" si="7"/>
        <v>111</v>
      </c>
      <c r="B150" s="18" t="s">
        <v>452</v>
      </c>
      <c r="C150" s="12" t="s">
        <v>453</v>
      </c>
      <c r="D150" s="64" t="s">
        <v>47</v>
      </c>
      <c r="E150" s="20"/>
      <c r="F150" s="20"/>
      <c r="G150" s="20"/>
      <c r="H150" s="20"/>
      <c r="I150" s="20"/>
      <c r="J150" s="20">
        <v>4</v>
      </c>
      <c r="K150" s="19" t="s">
        <v>454</v>
      </c>
      <c r="L150" s="19" t="s">
        <v>19</v>
      </c>
      <c r="M150" s="15" t="s">
        <v>437</v>
      </c>
      <c r="N150" s="16"/>
      <c r="O150" s="16"/>
      <c r="P150" t="s">
        <v>455</v>
      </c>
      <c r="Q150" s="1" t="s">
        <v>456</v>
      </c>
      <c r="S150" s="1">
        <f>29+3</f>
        <v>32</v>
      </c>
    </row>
    <row r="151" spans="1:20" x14ac:dyDescent="0.3">
      <c r="A151" s="18">
        <f t="shared" si="7"/>
        <v>112</v>
      </c>
      <c r="B151" s="18" t="s">
        <v>457</v>
      </c>
      <c r="C151" s="12" t="s">
        <v>458</v>
      </c>
      <c r="D151" s="64" t="s">
        <v>47</v>
      </c>
      <c r="E151" s="20"/>
      <c r="F151" s="20"/>
      <c r="G151" s="20"/>
      <c r="H151" s="20"/>
      <c r="I151" s="20"/>
      <c r="J151" s="20">
        <v>2</v>
      </c>
      <c r="K151" s="19" t="s">
        <v>128</v>
      </c>
      <c r="L151" s="19" t="s">
        <v>19</v>
      </c>
      <c r="M151" s="15" t="s">
        <v>459</v>
      </c>
      <c r="N151" s="16"/>
      <c r="O151" s="16"/>
      <c r="P151" t="s">
        <v>460</v>
      </c>
      <c r="Q151" s="1" t="s">
        <v>461</v>
      </c>
      <c r="S151" s="30">
        <f>29+3+2</f>
        <v>34</v>
      </c>
      <c r="T151" t="s">
        <v>462</v>
      </c>
    </row>
    <row r="152" spans="1:20" x14ac:dyDescent="0.3">
      <c r="A152" s="18">
        <f t="shared" si="7"/>
        <v>113</v>
      </c>
      <c r="B152" s="18" t="s">
        <v>463</v>
      </c>
      <c r="C152" s="12" t="s">
        <v>464</v>
      </c>
      <c r="D152" s="64" t="s">
        <v>47</v>
      </c>
      <c r="E152" s="20"/>
      <c r="F152" s="20"/>
      <c r="G152" s="20"/>
      <c r="H152" s="20"/>
      <c r="I152" s="20"/>
      <c r="J152" s="20">
        <v>2</v>
      </c>
      <c r="K152" s="19" t="s">
        <v>48</v>
      </c>
      <c r="L152" s="19" t="s">
        <v>19</v>
      </c>
      <c r="M152" s="15"/>
      <c r="N152" s="16"/>
      <c r="O152" s="16"/>
      <c r="P152" t="s">
        <v>465</v>
      </c>
      <c r="Q152" s="1" t="s">
        <v>466</v>
      </c>
      <c r="S152" s="30">
        <f>29+3</f>
        <v>32</v>
      </c>
      <c r="T152" t="s">
        <v>419</v>
      </c>
    </row>
    <row r="153" spans="1:20" x14ac:dyDescent="0.3">
      <c r="A153" s="118" t="s">
        <v>467</v>
      </c>
      <c r="B153" s="118"/>
      <c r="C153"/>
      <c r="D153" s="85"/>
      <c r="N153" s="3"/>
      <c r="R153" s="5"/>
      <c r="S153" s="1"/>
    </row>
    <row r="154" spans="1:20" x14ac:dyDescent="0.3">
      <c r="A154" s="17">
        <f>A152+1</f>
        <v>114</v>
      </c>
      <c r="B154" s="18" t="s">
        <v>468</v>
      </c>
      <c r="C154" s="12" t="s">
        <v>469</v>
      </c>
      <c r="D154" s="64" t="s">
        <v>47</v>
      </c>
      <c r="E154" s="20"/>
      <c r="F154" s="20"/>
      <c r="G154" s="20"/>
      <c r="H154" s="20"/>
      <c r="I154" s="20">
        <v>3</v>
      </c>
      <c r="J154" s="20"/>
      <c r="K154" s="19" t="s">
        <v>320</v>
      </c>
      <c r="L154" s="19" t="s">
        <v>19</v>
      </c>
      <c r="M154" s="15" t="s">
        <v>133</v>
      </c>
      <c r="N154" s="16" t="s">
        <v>186</v>
      </c>
      <c r="O154" s="16"/>
      <c r="P154" t="s">
        <v>470</v>
      </c>
      <c r="Q154" s="1" t="s">
        <v>471</v>
      </c>
      <c r="S154" s="1">
        <f>29+5+5+3</f>
        <v>42</v>
      </c>
    </row>
    <row r="155" spans="1:20" x14ac:dyDescent="0.3">
      <c r="A155" s="17">
        <f>A154+1</f>
        <v>115</v>
      </c>
      <c r="B155" s="18" t="s">
        <v>472</v>
      </c>
      <c r="C155" s="12" t="s">
        <v>473</v>
      </c>
      <c r="D155" s="64" t="s">
        <v>47</v>
      </c>
      <c r="E155" s="20"/>
      <c r="F155" s="20"/>
      <c r="G155" s="20"/>
      <c r="I155" s="20"/>
      <c r="J155" s="20">
        <v>3</v>
      </c>
      <c r="K155" s="19" t="s">
        <v>320</v>
      </c>
      <c r="L155" s="19" t="s">
        <v>19</v>
      </c>
      <c r="M155" s="15" t="s">
        <v>133</v>
      </c>
      <c r="N155" s="16"/>
      <c r="O155" s="16"/>
      <c r="P155" t="s">
        <v>474</v>
      </c>
      <c r="Q155" s="1" t="s">
        <v>475</v>
      </c>
      <c r="S155" s="1">
        <f>7+5+3</f>
        <v>15</v>
      </c>
    </row>
    <row r="156" spans="1:20" x14ac:dyDescent="0.3">
      <c r="A156" s="17">
        <f>A155+1</f>
        <v>116</v>
      </c>
      <c r="B156" s="18" t="s">
        <v>476</v>
      </c>
      <c r="C156" s="12" t="s">
        <v>477</v>
      </c>
      <c r="D156" s="64" t="s">
        <v>47</v>
      </c>
      <c r="E156" s="20"/>
      <c r="F156" s="20"/>
      <c r="G156" s="20"/>
      <c r="H156" s="20"/>
      <c r="I156" s="20"/>
      <c r="J156" s="20">
        <v>3</v>
      </c>
      <c r="K156" s="19" t="s">
        <v>320</v>
      </c>
      <c r="L156" s="19" t="s">
        <v>19</v>
      </c>
      <c r="M156" s="15" t="s">
        <v>169</v>
      </c>
      <c r="N156" s="16"/>
      <c r="O156" s="16"/>
      <c r="P156" t="s">
        <v>478</v>
      </c>
      <c r="Q156" s="1" t="s">
        <v>479</v>
      </c>
      <c r="S156" s="1">
        <f>15+4</f>
        <v>19</v>
      </c>
    </row>
    <row r="157" spans="1:20" x14ac:dyDescent="0.3">
      <c r="A157" s="18">
        <f>A156+1</f>
        <v>117</v>
      </c>
      <c r="B157" s="18" t="s">
        <v>480</v>
      </c>
      <c r="C157" s="12" t="s">
        <v>481</v>
      </c>
      <c r="D157" s="64" t="s">
        <v>47</v>
      </c>
      <c r="E157" s="20"/>
      <c r="F157" s="20"/>
      <c r="G157" s="20"/>
      <c r="H157" s="20"/>
      <c r="I157" s="20"/>
      <c r="J157" s="20">
        <v>3</v>
      </c>
      <c r="K157" s="19" t="s">
        <v>320</v>
      </c>
      <c r="L157" s="19" t="s">
        <v>19</v>
      </c>
      <c r="M157" s="15" t="s">
        <v>169</v>
      </c>
      <c r="N157" s="16"/>
      <c r="O157" s="16"/>
      <c r="P157" t="s">
        <v>482</v>
      </c>
      <c r="Q157" s="1" t="s">
        <v>483</v>
      </c>
      <c r="S157" s="1">
        <f>15+4</f>
        <v>19</v>
      </c>
    </row>
    <row r="158" spans="1:20" x14ac:dyDescent="0.3">
      <c r="A158" s="118" t="s">
        <v>484</v>
      </c>
      <c r="B158" s="118"/>
      <c r="C158"/>
      <c r="D158" s="85"/>
      <c r="L158" s="99"/>
      <c r="M158" s="100"/>
      <c r="N158" s="3"/>
      <c r="R158" s="5"/>
      <c r="S158" s="1"/>
    </row>
    <row r="159" spans="1:20" x14ac:dyDescent="0.3">
      <c r="A159" s="18">
        <f>A157+1</f>
        <v>118</v>
      </c>
      <c r="B159" s="18" t="s">
        <v>485</v>
      </c>
      <c r="C159" s="12" t="s">
        <v>486</v>
      </c>
      <c r="D159" s="64" t="s">
        <v>47</v>
      </c>
      <c r="E159" s="20"/>
      <c r="F159" s="20"/>
      <c r="G159" s="20"/>
      <c r="H159" s="20"/>
      <c r="I159" s="20"/>
      <c r="J159" s="20">
        <v>3</v>
      </c>
      <c r="K159" s="19" t="s">
        <v>320</v>
      </c>
      <c r="L159" s="19" t="s">
        <v>19</v>
      </c>
      <c r="M159" s="15" t="s">
        <v>487</v>
      </c>
      <c r="N159" s="16"/>
      <c r="O159" s="16"/>
      <c r="P159" t="s">
        <v>488</v>
      </c>
      <c r="Q159" s="1" t="s">
        <v>489</v>
      </c>
      <c r="S159" s="1">
        <f>34+3</f>
        <v>37</v>
      </c>
    </row>
    <row r="160" spans="1:20" x14ac:dyDescent="0.3">
      <c r="A160" s="17">
        <f>A159+1</f>
        <v>119</v>
      </c>
      <c r="B160" s="18" t="s">
        <v>490</v>
      </c>
      <c r="C160" s="12" t="s">
        <v>491</v>
      </c>
      <c r="D160" s="64" t="s">
        <v>47</v>
      </c>
      <c r="E160" s="20"/>
      <c r="F160" s="20"/>
      <c r="G160" s="20"/>
      <c r="H160" s="20">
        <v>3</v>
      </c>
      <c r="I160" s="20"/>
      <c r="J160" s="20"/>
      <c r="K160" s="19" t="s">
        <v>320</v>
      </c>
      <c r="L160" s="19" t="s">
        <v>19</v>
      </c>
      <c r="M160" s="15"/>
      <c r="N160" s="16"/>
      <c r="O160" s="16"/>
      <c r="P160" t="s">
        <v>492</v>
      </c>
      <c r="Q160" s="1" t="s">
        <v>493</v>
      </c>
      <c r="S160" s="1">
        <f>34+2</f>
        <v>36</v>
      </c>
      <c r="T160" t="s">
        <v>494</v>
      </c>
    </row>
    <row r="161" spans="1:20" x14ac:dyDescent="0.3">
      <c r="A161" s="18">
        <f>A160+1</f>
        <v>120</v>
      </c>
      <c r="B161" s="18" t="s">
        <v>495</v>
      </c>
      <c r="C161" s="12" t="s">
        <v>496</v>
      </c>
      <c r="D161" s="64" t="s">
        <v>47</v>
      </c>
      <c r="E161" s="20"/>
      <c r="F161" s="20"/>
      <c r="G161" s="20"/>
      <c r="H161" s="20">
        <v>5</v>
      </c>
      <c r="I161" s="20"/>
      <c r="J161" s="20"/>
      <c r="K161" s="19" t="s">
        <v>497</v>
      </c>
      <c r="L161" s="19" t="s">
        <v>19</v>
      </c>
      <c r="M161" s="15" t="s">
        <v>273</v>
      </c>
      <c r="N161" s="16" t="s">
        <v>126</v>
      </c>
      <c r="O161" s="16"/>
      <c r="P161" t="s">
        <v>498</v>
      </c>
      <c r="Q161" s="1" t="s">
        <v>499</v>
      </c>
      <c r="S161" s="1">
        <f>34+2+7+2</f>
        <v>45</v>
      </c>
    </row>
    <row r="162" spans="1:20" x14ac:dyDescent="0.3">
      <c r="A162" s="116" t="s">
        <v>203</v>
      </c>
      <c r="B162" s="116"/>
      <c r="R162" s="5"/>
    </row>
    <row r="163" spans="1:20" x14ac:dyDescent="0.3">
      <c r="A163" s="117"/>
      <c r="B163" s="101" t="s">
        <v>500</v>
      </c>
      <c r="C163" s="102" t="s">
        <v>501</v>
      </c>
      <c r="D163" s="103" t="s">
        <v>204</v>
      </c>
      <c r="E163" s="103"/>
      <c r="F163" s="103"/>
      <c r="G163" s="103"/>
      <c r="H163" s="103"/>
      <c r="I163" s="103"/>
      <c r="J163" s="103">
        <v>3</v>
      </c>
      <c r="K163" s="103" t="s">
        <v>320</v>
      </c>
      <c r="L163" s="104" t="s">
        <v>19</v>
      </c>
      <c r="M163" s="105" t="s">
        <v>186</v>
      </c>
      <c r="N163" s="106"/>
      <c r="O163" s="106"/>
      <c r="P163" t="s">
        <v>502</v>
      </c>
      <c r="Q163" s="1" t="s">
        <v>503</v>
      </c>
      <c r="S163" s="1">
        <f>29+5</f>
        <v>34</v>
      </c>
    </row>
    <row r="164" spans="1:20" x14ac:dyDescent="0.3">
      <c r="A164" s="117"/>
      <c r="B164" s="101" t="s">
        <v>504</v>
      </c>
      <c r="C164" s="102" t="s">
        <v>505</v>
      </c>
      <c r="D164" s="103" t="s">
        <v>204</v>
      </c>
      <c r="E164" s="103"/>
      <c r="F164" s="103"/>
      <c r="G164" s="103"/>
      <c r="H164" s="103"/>
      <c r="I164" s="103"/>
      <c r="J164" s="103">
        <v>2</v>
      </c>
      <c r="K164" s="103" t="s">
        <v>48</v>
      </c>
      <c r="L164" s="104" t="s">
        <v>54</v>
      </c>
      <c r="M164" s="105" t="s">
        <v>186</v>
      </c>
      <c r="N164" s="106"/>
      <c r="O164" s="106"/>
      <c r="P164" t="s">
        <v>506</v>
      </c>
      <c r="Q164" s="1" t="s">
        <v>507</v>
      </c>
      <c r="S164" s="1">
        <f>29+5</f>
        <v>34</v>
      </c>
    </row>
    <row r="165" spans="1:20" x14ac:dyDescent="0.3">
      <c r="A165" s="117"/>
      <c r="B165" s="101" t="s">
        <v>508</v>
      </c>
      <c r="C165" s="102" t="s">
        <v>509</v>
      </c>
      <c r="D165" s="103" t="s">
        <v>204</v>
      </c>
      <c r="E165" s="103"/>
      <c r="F165" s="103"/>
      <c r="G165" s="103"/>
      <c r="H165" s="103"/>
      <c r="I165" s="103">
        <v>2</v>
      </c>
      <c r="J165" s="103"/>
      <c r="K165" s="103" t="s">
        <v>510</v>
      </c>
      <c r="L165" s="104" t="s">
        <v>19</v>
      </c>
      <c r="M165" s="105"/>
      <c r="N165" s="106"/>
      <c r="O165" s="106"/>
      <c r="Q165" s="1" t="s">
        <v>511</v>
      </c>
      <c r="S165" s="1">
        <v>0</v>
      </c>
    </row>
    <row r="166" spans="1:20" x14ac:dyDescent="0.3">
      <c r="A166" s="117"/>
      <c r="B166" s="101" t="s">
        <v>512</v>
      </c>
      <c r="C166" s="102" t="s">
        <v>513</v>
      </c>
      <c r="D166" s="103" t="s">
        <v>204</v>
      </c>
      <c r="E166" s="103"/>
      <c r="F166" s="103"/>
      <c r="G166" s="103"/>
      <c r="H166" s="103"/>
      <c r="I166" s="103"/>
      <c r="J166" s="103">
        <v>4</v>
      </c>
      <c r="K166" s="103" t="s">
        <v>401</v>
      </c>
      <c r="L166" s="104" t="s">
        <v>19</v>
      </c>
      <c r="M166" s="105"/>
      <c r="N166" s="106"/>
      <c r="O166" s="106"/>
      <c r="Q166" s="1" t="s">
        <v>514</v>
      </c>
      <c r="S166" s="1">
        <f>7+5</f>
        <v>12</v>
      </c>
      <c r="T166" t="s">
        <v>515</v>
      </c>
    </row>
  </sheetData>
  <mergeCells count="32">
    <mergeCell ref="A1:L1"/>
    <mergeCell ref="A2:L2"/>
    <mergeCell ref="A3:L3"/>
    <mergeCell ref="A4:L4"/>
    <mergeCell ref="A5:L5"/>
    <mergeCell ref="B6:D6"/>
    <mergeCell ref="E6:J6"/>
    <mergeCell ref="M6:O6"/>
    <mergeCell ref="A8:B8"/>
    <mergeCell ref="B22:D22"/>
    <mergeCell ref="A23:B23"/>
    <mergeCell ref="A40:B40"/>
    <mergeCell ref="A54:B54"/>
    <mergeCell ref="A60:B60"/>
    <mergeCell ref="A65:B65"/>
    <mergeCell ref="A69:B69"/>
    <mergeCell ref="A77:B77"/>
    <mergeCell ref="B78:D78"/>
    <mergeCell ref="M78:O78"/>
    <mergeCell ref="A87:B87"/>
    <mergeCell ref="A106:B106"/>
    <mergeCell ref="B107:D107"/>
    <mergeCell ref="M107:O107"/>
    <mergeCell ref="A117:J117"/>
    <mergeCell ref="A118:B118"/>
    <mergeCell ref="A162:B162"/>
    <mergeCell ref="A163:A166"/>
    <mergeCell ref="A127:B127"/>
    <mergeCell ref="A132:B132"/>
    <mergeCell ref="A140:B140"/>
    <mergeCell ref="A153:B153"/>
    <mergeCell ref="A158:B158"/>
  </mergeCells>
  <pageMargins left="0.25" right="0.25" top="0.25" bottom="0.25" header="0.51180555555555496" footer="0.51180555555555496"/>
  <pageSetup paperSize="9" scale="63" firstPageNumber="0" fitToHeight="0" orientation="landscape" horizontalDpi="300" verticalDpi="300" r:id="rId1"/>
  <rowBreaks count="1" manualBreakCount="1"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Normal="100" workbookViewId="0">
      <pane ySplit="1" topLeftCell="A37" activePane="bottomLeft" state="frozen"/>
      <selection pane="bottomLeft" activeCell="A43" sqref="A43:XFD43"/>
    </sheetView>
  </sheetViews>
  <sheetFormatPr defaultColWidth="8.5703125" defaultRowHeight="15" x14ac:dyDescent="0.25"/>
  <cols>
    <col min="1" max="1" width="17.28515625" customWidth="1"/>
    <col min="2" max="2" width="21.28515625" customWidth="1"/>
    <col min="3" max="3" width="128.28515625" customWidth="1"/>
  </cols>
  <sheetData>
    <row r="1" spans="1:3" x14ac:dyDescent="0.25">
      <c r="A1" s="5" t="s">
        <v>516</v>
      </c>
      <c r="B1" s="5" t="s">
        <v>517</v>
      </c>
      <c r="C1" s="5" t="s">
        <v>518</v>
      </c>
    </row>
    <row r="2" spans="1:3" x14ac:dyDescent="0.25">
      <c r="A2" t="s">
        <v>519</v>
      </c>
      <c r="B2" t="s">
        <v>520</v>
      </c>
      <c r="C2" s="5" t="s">
        <v>521</v>
      </c>
    </row>
    <row r="3" spans="1:3" x14ac:dyDescent="0.25">
      <c r="C3" t="s">
        <v>522</v>
      </c>
    </row>
    <row r="4" spans="1:3" x14ac:dyDescent="0.25">
      <c r="C4" t="s">
        <v>523</v>
      </c>
    </row>
    <row r="5" spans="1:3" x14ac:dyDescent="0.25">
      <c r="C5" t="s">
        <v>524</v>
      </c>
    </row>
    <row r="6" spans="1:3" x14ac:dyDescent="0.25">
      <c r="C6" t="s">
        <v>525</v>
      </c>
    </row>
    <row r="7" spans="1:3" x14ac:dyDescent="0.25">
      <c r="C7" t="s">
        <v>526</v>
      </c>
    </row>
    <row r="8" spans="1:3" x14ac:dyDescent="0.25">
      <c r="C8" t="s">
        <v>527</v>
      </c>
    </row>
    <row r="9" spans="1:3" x14ac:dyDescent="0.25">
      <c r="C9" t="s">
        <v>528</v>
      </c>
    </row>
    <row r="10" spans="1:3" x14ac:dyDescent="0.25">
      <c r="C10" t="s">
        <v>529</v>
      </c>
    </row>
    <row r="11" spans="1:3" x14ac:dyDescent="0.25">
      <c r="C11" t="s">
        <v>530</v>
      </c>
    </row>
    <row r="12" spans="1:3" x14ac:dyDescent="0.25">
      <c r="C12" t="s">
        <v>531</v>
      </c>
    </row>
    <row r="13" spans="1:3" x14ac:dyDescent="0.25">
      <c r="A13" t="s">
        <v>532</v>
      </c>
      <c r="B13" t="s">
        <v>520</v>
      </c>
      <c r="C13" s="5" t="s">
        <v>533</v>
      </c>
    </row>
    <row r="14" spans="1:3" x14ac:dyDescent="0.25">
      <c r="C14" t="s">
        <v>534</v>
      </c>
    </row>
    <row r="15" spans="1:3" x14ac:dyDescent="0.25">
      <c r="A15" t="s">
        <v>535</v>
      </c>
      <c r="B15" t="s">
        <v>520</v>
      </c>
      <c r="C15" s="5" t="s">
        <v>536</v>
      </c>
    </row>
    <row r="16" spans="1:3" x14ac:dyDescent="0.25">
      <c r="C16" t="s">
        <v>537</v>
      </c>
    </row>
    <row r="17" spans="1:3" x14ac:dyDescent="0.25">
      <c r="A17" t="s">
        <v>538</v>
      </c>
      <c r="B17" t="s">
        <v>520</v>
      </c>
      <c r="C17" t="s">
        <v>539</v>
      </c>
    </row>
    <row r="18" spans="1:3" x14ac:dyDescent="0.25">
      <c r="C18" t="s">
        <v>540</v>
      </c>
    </row>
    <row r="19" spans="1:3" x14ac:dyDescent="0.25">
      <c r="C19" s="5" t="s">
        <v>541</v>
      </c>
    </row>
    <row r="20" spans="1:3" x14ac:dyDescent="0.25">
      <c r="C20" s="5" t="s">
        <v>542</v>
      </c>
    </row>
    <row r="21" spans="1:3" x14ac:dyDescent="0.25">
      <c r="A21" t="s">
        <v>543</v>
      </c>
      <c r="B21" t="s">
        <v>520</v>
      </c>
      <c r="C21" t="s">
        <v>544</v>
      </c>
    </row>
    <row r="22" spans="1:3" x14ac:dyDescent="0.25">
      <c r="C22" t="s">
        <v>545</v>
      </c>
    </row>
    <row r="23" spans="1:3" x14ac:dyDescent="0.25">
      <c r="A23" t="s">
        <v>546</v>
      </c>
      <c r="B23" t="s">
        <v>520</v>
      </c>
      <c r="C23" t="s">
        <v>547</v>
      </c>
    </row>
    <row r="24" spans="1:3" x14ac:dyDescent="0.25">
      <c r="C24" s="5" t="s">
        <v>548</v>
      </c>
    </row>
    <row r="25" spans="1:3" x14ac:dyDescent="0.25">
      <c r="A25" t="s">
        <v>549</v>
      </c>
      <c r="B25" t="s">
        <v>520</v>
      </c>
      <c r="C25" t="s">
        <v>550</v>
      </c>
    </row>
    <row r="26" spans="1:3" x14ac:dyDescent="0.25">
      <c r="A26" t="s">
        <v>551</v>
      </c>
      <c r="B26" t="s">
        <v>520</v>
      </c>
      <c r="C26" t="s">
        <v>552</v>
      </c>
    </row>
    <row r="27" spans="1:3" x14ac:dyDescent="0.25">
      <c r="A27" t="s">
        <v>553</v>
      </c>
      <c r="B27" t="s">
        <v>520</v>
      </c>
      <c r="C27" t="s">
        <v>554</v>
      </c>
    </row>
    <row r="28" spans="1:3" x14ac:dyDescent="0.25">
      <c r="A28" t="s">
        <v>555</v>
      </c>
      <c r="B28" t="s">
        <v>520</v>
      </c>
      <c r="C28" t="s">
        <v>556</v>
      </c>
    </row>
    <row r="29" spans="1:3" x14ac:dyDescent="0.25">
      <c r="A29" t="s">
        <v>557</v>
      </c>
      <c r="B29" t="s">
        <v>520</v>
      </c>
      <c r="C29" t="s">
        <v>558</v>
      </c>
    </row>
    <row r="30" spans="1:3" x14ac:dyDescent="0.25">
      <c r="A30" t="s">
        <v>559</v>
      </c>
      <c r="B30" t="s">
        <v>520</v>
      </c>
      <c r="C30" t="s">
        <v>560</v>
      </c>
    </row>
    <row r="31" spans="1:3" x14ac:dyDescent="0.25">
      <c r="A31" t="s">
        <v>561</v>
      </c>
      <c r="B31" t="s">
        <v>520</v>
      </c>
      <c r="C31" t="s">
        <v>562</v>
      </c>
    </row>
    <row r="32" spans="1:3" x14ac:dyDescent="0.25">
      <c r="A32" t="s">
        <v>563</v>
      </c>
      <c r="B32" t="s">
        <v>520</v>
      </c>
      <c r="C32" t="s">
        <v>564</v>
      </c>
    </row>
    <row r="33" spans="1:3" x14ac:dyDescent="0.25">
      <c r="A33" t="s">
        <v>565</v>
      </c>
      <c r="B33" t="s">
        <v>520</v>
      </c>
      <c r="C33" t="s">
        <v>566</v>
      </c>
    </row>
    <row r="34" spans="1:3" x14ac:dyDescent="0.25">
      <c r="A34" t="s">
        <v>567</v>
      </c>
      <c r="B34" t="s">
        <v>520</v>
      </c>
      <c r="C34" t="s">
        <v>568</v>
      </c>
    </row>
    <row r="35" spans="1:3" x14ac:dyDescent="0.25">
      <c r="A35" t="s">
        <v>569</v>
      </c>
      <c r="B35" t="s">
        <v>520</v>
      </c>
      <c r="C35" t="s">
        <v>570</v>
      </c>
    </row>
    <row r="36" spans="1:3" x14ac:dyDescent="0.25">
      <c r="A36" t="s">
        <v>571</v>
      </c>
      <c r="B36" t="s">
        <v>520</v>
      </c>
      <c r="C36" t="s">
        <v>572</v>
      </c>
    </row>
    <row r="37" spans="1:3" x14ac:dyDescent="0.25">
      <c r="A37" t="s">
        <v>574</v>
      </c>
      <c r="B37" t="s">
        <v>520</v>
      </c>
      <c r="C37" t="s">
        <v>575</v>
      </c>
    </row>
    <row r="38" spans="1:3" x14ac:dyDescent="0.25">
      <c r="A38" t="s">
        <v>576</v>
      </c>
      <c r="B38" t="s">
        <v>520</v>
      </c>
      <c r="C38" t="s">
        <v>577</v>
      </c>
    </row>
    <row r="39" spans="1:3" x14ac:dyDescent="0.25">
      <c r="A39" t="s">
        <v>578</v>
      </c>
      <c r="B39" t="s">
        <v>520</v>
      </c>
      <c r="C39" t="s">
        <v>582</v>
      </c>
    </row>
    <row r="40" spans="1:3" x14ac:dyDescent="0.25">
      <c r="A40" t="s">
        <v>583</v>
      </c>
      <c r="B40" t="s">
        <v>520</v>
      </c>
      <c r="C40" t="s">
        <v>584</v>
      </c>
    </row>
    <row r="41" spans="1:3" x14ac:dyDescent="0.25">
      <c r="A41" t="s">
        <v>591</v>
      </c>
      <c r="B41" t="s">
        <v>520</v>
      </c>
      <c r="C41" t="s">
        <v>590</v>
      </c>
    </row>
    <row r="42" spans="1:3" x14ac:dyDescent="0.25">
      <c r="A42" t="s">
        <v>599</v>
      </c>
      <c r="B42" t="s">
        <v>520</v>
      </c>
      <c r="C42" t="s">
        <v>600</v>
      </c>
    </row>
    <row r="43" spans="1:3" x14ac:dyDescent="0.25">
      <c r="A43" t="s">
        <v>602</v>
      </c>
      <c r="B43" t="s">
        <v>520</v>
      </c>
      <c r="C43" t="s">
        <v>609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8</vt:i4>
      </vt:variant>
    </vt:vector>
  </HeadingPairs>
  <TitlesOfParts>
    <vt:vector size="10" baseType="lpstr">
      <vt:lpstr>Uj tanterv</vt:lpstr>
      <vt:lpstr>valtozasi naplo</vt:lpstr>
      <vt:lpstr>'Uj tanterv'!_FilterDatabase</vt:lpstr>
      <vt:lpstr>'Uj tanterv'!e</vt:lpstr>
      <vt:lpstr>'Uj tanterv'!Excel_BuiltIn__FilterDatabase</vt:lpstr>
      <vt:lpstr>'Uj tanterv'!Nyomtatási_terület</vt:lpstr>
      <vt:lpstr>'Uj tanterv'!Print_Area_0</vt:lpstr>
      <vt:lpstr>'Uj tanterv'!Print_Area_0_0</vt:lpstr>
      <vt:lpstr>'Uj tanterv'!Print_Area_0_0_0</vt:lpstr>
      <vt:lpstr>'Uj tanterv'!Print_Area_0_0_0_0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prok</dc:creator>
  <dc:description/>
  <cp:lastModifiedBy>Andrea Ambrus</cp:lastModifiedBy>
  <cp:revision>7</cp:revision>
  <cp:lastPrinted>2022-02-01T09:45:35Z</cp:lastPrinted>
  <dcterms:created xsi:type="dcterms:W3CDTF">2018-07-05T15:55:25Z</dcterms:created>
  <dcterms:modified xsi:type="dcterms:W3CDTF">2023-08-07T13:38:31Z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